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rbaniak\Desktop\na stronę internetową\"/>
    </mc:Choice>
  </mc:AlternateContent>
  <bookViews>
    <workbookView xWindow="0" yWindow="0" windowWidth="28800" windowHeight="9300"/>
  </bookViews>
  <sheets>
    <sheet name="metryka" sheetId="2" r:id="rId1"/>
    <sheet name="sprawozdanie P_TOW" sheetId="3" r:id="rId2"/>
    <sheet name="notes" sheetId="4" state="hidden" r:id="rId3"/>
  </sheets>
  <definedNames>
    <definedName name="_xlnm._FilterDatabase" localSheetId="0" hidden="1">metryka!$G$1:$M$116</definedName>
    <definedName name="Kwartał" localSheetId="0">#REF!</definedName>
    <definedName name="Kwartał" localSheetId="1">#REF!</definedName>
    <definedName name="Kwartał">#REF!</definedName>
    <definedName name="Miesiąc" localSheetId="0">#REF!</definedName>
    <definedName name="Miesiąc" localSheetId="1">#REF!</definedName>
    <definedName name="Miesiąc">#REF!</definedName>
    <definedName name="_xlnm.Print_Area" localSheetId="0">metryka!$A$2:$F$12</definedName>
    <definedName name="_xlnm.Print_Area" localSheetId="1">'sprawozdanie P_TOW'!$B$4:$S$7</definedName>
    <definedName name="Podmiot" localSheetId="0">#REF!</definedName>
    <definedName name="Podmiot" localSheetId="1">#REF!</definedName>
    <definedName name="Podmiot">#REF!</definedName>
    <definedName name="Podmioty" localSheetId="0">#REF!</definedName>
    <definedName name="Podmioty" localSheetId="1">#REF!</definedName>
    <definedName name="Podmioty">#REF!</definedName>
    <definedName name="Rok" localSheetId="0">#REF!</definedName>
    <definedName name="Rok" localSheetId="1">#REF!</definedName>
    <definedName name="Rok">#REF!</definedName>
    <definedName name="TT" localSheetId="0">#REF!</definedName>
    <definedName name="TT" localSheetId="1">#REF!</definedName>
    <definedName name="T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3" l="1"/>
  <c r="P2" i="3" l="1"/>
  <c r="Q2" i="3"/>
  <c r="O7" i="3" l="1"/>
  <c r="N7" i="3"/>
  <c r="M7" i="3"/>
  <c r="L7" i="3"/>
  <c r="K7" i="3"/>
  <c r="J7" i="3"/>
  <c r="S7" i="3"/>
  <c r="I7" i="3" l="1"/>
  <c r="H7" i="3"/>
  <c r="F7" i="3"/>
  <c r="E7" i="3"/>
  <c r="Q3" i="3" l="1"/>
  <c r="C7" i="2" l="1"/>
  <c r="D7" i="3" l="1"/>
  <c r="C7" i="3"/>
  <c r="G7" i="3"/>
</calcChain>
</file>

<file path=xl/sharedStrings.xml><?xml version="1.0" encoding="utf-8"?>
<sst xmlns="http://schemas.openxmlformats.org/spreadsheetml/2006/main" count="192" uniqueCount="186">
  <si>
    <t>pierwsze sprawozdanie</t>
  </si>
  <si>
    <t>styczeń</t>
  </si>
  <si>
    <t>wypełnij metrykę sprawozdania</t>
  </si>
  <si>
    <t>korekta</t>
  </si>
  <si>
    <t>luty</t>
  </si>
  <si>
    <t>marzec</t>
  </si>
  <si>
    <t>kwiecień</t>
  </si>
  <si>
    <t>Nazwa Podmiotu</t>
  </si>
  <si>
    <t>wybierz z listy rozwijalnej</t>
  </si>
  <si>
    <t>maj</t>
  </si>
  <si>
    <t>NIP</t>
  </si>
  <si>
    <t>pole wypełniane automatycznie na podstawie nazwy Podmiotu</t>
  </si>
  <si>
    <t>czerwiec</t>
  </si>
  <si>
    <t>Pierwsze sprawozdanie czy korekta?</t>
  </si>
  <si>
    <t>lipiec</t>
  </si>
  <si>
    <t>Za który miesiąc?</t>
  </si>
  <si>
    <t>sierpień</t>
  </si>
  <si>
    <t>Za który rok?</t>
  </si>
  <si>
    <t>wrzesień</t>
  </si>
  <si>
    <t>październik</t>
  </si>
  <si>
    <t>listopad</t>
  </si>
  <si>
    <t>osoba / osoby 
sporządzające sprawozdanie</t>
  </si>
  <si>
    <t>osoba / osoby 
zatwierdzające sprawozdanie</t>
  </si>
  <si>
    <t>grudzień</t>
  </si>
  <si>
    <t>imię i nazwisko, 
zakres wypełnianych danych*</t>
  </si>
  <si>
    <t>numer / numery 
telefonu</t>
  </si>
  <si>
    <t>adres / adresy 
e-mail</t>
  </si>
  <si>
    <t>* jeżeli więcej niż jedna osoba</t>
  </si>
  <si>
    <t>praca eksploatacyjna</t>
  </si>
  <si>
    <t>poc-km</t>
  </si>
  <si>
    <t>Raport_Wersja</t>
  </si>
  <si>
    <t>Rok</t>
  </si>
  <si>
    <t>Miesiąc_ID</t>
  </si>
  <si>
    <t>Miesiąc_Nazwa</t>
  </si>
  <si>
    <t>Przewoźnik_ID</t>
  </si>
  <si>
    <t>Przewoźnik_Nazwa_Pełna</t>
  </si>
  <si>
    <t>aktualizacaj list rozwijalnych w ciągu roku?</t>
  </si>
  <si>
    <t>dodanie nowego przewoźnika</t>
  </si>
  <si>
    <t>czy możemy podmienić w KEB?</t>
  </si>
  <si>
    <t>zmiana nazwy przewoźnika już działającego</t>
  </si>
  <si>
    <t>p pas tow</t>
  </si>
  <si>
    <t>identyczne nazwy przewoźników - spr</t>
  </si>
  <si>
    <t>P_TOW</t>
  </si>
  <si>
    <t>Sprawozdanie / Korekta</t>
  </si>
  <si>
    <t>Miesiąc</t>
  </si>
  <si>
    <t>masa</t>
  </si>
  <si>
    <t>praca przewozowa</t>
  </si>
  <si>
    <t xml:space="preserve"> ton</t>
  </si>
  <si>
    <t>tono-km</t>
  </si>
  <si>
    <t>AB "LTG Cargo"</t>
  </si>
  <si>
    <t>Alza Cargo sp. z o.o.</t>
  </si>
  <si>
    <t>Andrex Logistics sp. z o.o.</t>
  </si>
  <si>
    <t>B.R.S. sp. z o.o.</t>
  </si>
  <si>
    <t>Bahnoperator Polska sp. z o.o.</t>
  </si>
  <si>
    <t>Bałtycki Serwis Kolejowy sp. z o.o.</t>
  </si>
  <si>
    <t>Barter S.A.</t>
  </si>
  <si>
    <t>Bartex sp. z o.o.</t>
  </si>
  <si>
    <t>Budimex Kolejnictwo S.A.</t>
  </si>
  <si>
    <t>Captrain Polska sp. z o.o.</t>
  </si>
  <si>
    <t>Cargo - Polska sp. z o.o.</t>
  </si>
  <si>
    <t>Cargo Master sp. z o.o.</t>
  </si>
  <si>
    <t>CARGO Przewozy Towarowe, Transport sp. z o.o. sp. k.</t>
  </si>
  <si>
    <t>Cargo-Power sp. z o.o.</t>
  </si>
  <si>
    <t>Cargoway sp. z o.o.</t>
  </si>
  <si>
    <t>CD Cargo Poland sp. z o.o.</t>
  </si>
  <si>
    <t>Cedrob Cargo sp. z o.o.</t>
  </si>
  <si>
    <t>Cemet S.A.</t>
  </si>
  <si>
    <t>CL Cargo Logistics sp. z o.o.</t>
  </si>
  <si>
    <t>CLIP Intermodal sp. z o.o.</t>
  </si>
  <si>
    <t>CMT Kolej sp. z o.o.</t>
  </si>
  <si>
    <t>CTL Logistics sp. z o.o.</t>
  </si>
  <si>
    <t>CTL Północ sp. z o.o.</t>
  </si>
  <si>
    <t>DAB Rail sp. z o.o.</t>
  </si>
  <si>
    <t>DB Cargo Polska S.A.</t>
  </si>
  <si>
    <t>DB Cargo Spedkol sp. z o.o.</t>
  </si>
  <si>
    <t>Dolkom sp. z o.o.</t>
  </si>
  <si>
    <t>Dolnośląskie Linie Autobusowe Sp. z o.o.</t>
  </si>
  <si>
    <t>Ecco Rail sp. z o.o.</t>
  </si>
  <si>
    <t>ENEA Bioenergia sp. z o.o.</t>
  </si>
  <si>
    <t>EP Cargo a.s.</t>
  </si>
  <si>
    <t>Eurasian Railway Carrier sp. z o.o.</t>
  </si>
  <si>
    <t>Eurotrans sp. z o.o.</t>
  </si>
  <si>
    <t>FDM Rail sp. z o.o.</t>
  </si>
  <si>
    <t>FDM-REW Damian Żur</t>
  </si>
  <si>
    <t>Fortis Logistics Sp. z o. o. Sp. K.</t>
  </si>
  <si>
    <t>Freightliner PL sp. z o.o.</t>
  </si>
  <si>
    <t>G&amp;G Train Polska sp. z o.o., sp. k.</t>
  </si>
  <si>
    <t>GB Rail sp. z o.o.</t>
  </si>
  <si>
    <t>Grupa Azoty „Koltar” sp. z o.o.</t>
  </si>
  <si>
    <t>HSL Polska sp. z o.o.</t>
  </si>
  <si>
    <t>IGL sp. z o.o. sp.k.</t>
  </si>
  <si>
    <t>Inter Cargo sp. z o.o.</t>
  </si>
  <si>
    <t>IRT sp. z o.o.</t>
  </si>
  <si>
    <t>Jaxan Rail sp. z o.o.</t>
  </si>
  <si>
    <t>JSW Logistics sp. z o.o.</t>
  </si>
  <si>
    <t>Karpiel sp. z o.o.</t>
  </si>
  <si>
    <t>Kolej Bałtycka S.A.</t>
  </si>
  <si>
    <t>Kopalnia Piasku Kotlarnia S.A.</t>
  </si>
  <si>
    <t>KUK - Kompleksowe Usługi Kolejowe sp. z o.o.</t>
  </si>
  <si>
    <t>Laude Smart Intermodal S.A.</t>
  </si>
  <si>
    <t>Lokotrain s.r.o.</t>
  </si>
  <si>
    <t>Lotos Kolej sp. z o.o.</t>
  </si>
  <si>
    <t>LTE Polska sp. z o.o.</t>
  </si>
  <si>
    <t>LTG Cargo Polska sp. z o.o.</t>
  </si>
  <si>
    <t>Lubelski Węgiel Bogdanka S.A.</t>
  </si>
  <si>
    <t>Majkoltrans sp. z o.o.</t>
  </si>
  <si>
    <t>Metrans Rail sp. z o.o.</t>
  </si>
  <si>
    <t>Mobil Lok Servis sp. z o.o.</t>
  </si>
  <si>
    <t>Moris sp. z o.o.</t>
  </si>
  <si>
    <t>Newag S.A.</t>
  </si>
  <si>
    <t>NKN Usługi Kolejowe sp. z o.o.</t>
  </si>
  <si>
    <t>Olavion sp. z o.o.</t>
  </si>
  <si>
    <t>Omniloko sp. z o.o.</t>
  </si>
  <si>
    <t>Orion Rail Logistics sp. z o.o. sp. k.</t>
  </si>
  <si>
    <t>ORLEN KolTrans sp. z o.o.</t>
  </si>
  <si>
    <t>OST-WEST Logistic Poland sp. z o.o.</t>
  </si>
  <si>
    <t>PBS Transkol Sp. z o.o.</t>
  </si>
  <si>
    <t>PCC Intermodal S.A.</t>
  </si>
  <si>
    <t>PKP Cargo International a.s.</t>
  </si>
  <si>
    <t>PKP Cargo S.A.</t>
  </si>
  <si>
    <t>PKP Cargo Service sp. z o.o.</t>
  </si>
  <si>
    <t>PKP LHS sp. z o.o.</t>
  </si>
  <si>
    <t>PNUIK Kraków Sp. z o.o.</t>
  </si>
  <si>
    <t>Pol-Miedź Trans sp. z o.o.</t>
  </si>
  <si>
    <t>Pomorskie Przedsiębiorstwo Mechaniczno – Torowe sp. z o.o.</t>
  </si>
  <si>
    <t>PORTOS Sawicki i Perz sp. j.</t>
  </si>
  <si>
    <t>POSW Depol sp. z o.o.</t>
  </si>
  <si>
    <t>POZ BRUK sp. z o.o. sp.j.</t>
  </si>
  <si>
    <t>Protor Group sp. z o.o.</t>
  </si>
  <si>
    <t>PRT Torrems sp. z o.o.</t>
  </si>
  <si>
    <t>PUK Kolprem sp. z o.o.</t>
  </si>
  <si>
    <t>Rail Cargo Carrier - Poland sp. z o.o.</t>
  </si>
  <si>
    <t>Rail Polska sp. z o.o.</t>
  </si>
  <si>
    <t>Rail STM sp. z o.o.</t>
  </si>
  <si>
    <t>Raildox GmbH &amp; Co. KG</t>
  </si>
  <si>
    <t>Railpolonia sp. z o.o.</t>
  </si>
  <si>
    <t>Railtrans Logistics sp. z o.o.</t>
  </si>
  <si>
    <t>Railtrans Poland sp. z o.o. sp. k.</t>
  </si>
  <si>
    <t>RC Trans Rail sp. z o.o.</t>
  </si>
  <si>
    <t>Silva LS sp. z o. o.</t>
  </si>
  <si>
    <t>SKPL Cargo sp. z o.o.</t>
  </si>
  <si>
    <t>Stalserwis Batory sp. z o.o.</t>
  </si>
  <si>
    <t>Stanisław Głowacz F.H.U. JMS</t>
  </si>
  <si>
    <t>Swietelsky Rail Polska sp. z o.o.</t>
  </si>
  <si>
    <t>T&amp;C Sp. z o.o.</t>
  </si>
  <si>
    <t>Tabor Rail sp. z o.o.</t>
  </si>
  <si>
    <t>TDK Plus sp. z o.o.</t>
  </si>
  <si>
    <t>TeKol Sp. z o.o.</t>
  </si>
  <si>
    <t>TKP Silesia sp. z o.o. sp.k.</t>
  </si>
  <si>
    <t>Torpol S.A.</t>
  </si>
  <si>
    <t>Track Tec Logistics sp. z o.o.</t>
  </si>
  <si>
    <t>Track Tec Rail sp. z o.o.</t>
  </si>
  <si>
    <t>Trainspeed sp. z o.o.</t>
  </si>
  <si>
    <t>Trakcja S.A.</t>
  </si>
  <si>
    <t>Transchem sp. z o.o.</t>
  </si>
  <si>
    <t>Zakład Inżynierii Kolejowej sp. z o.o.</t>
  </si>
  <si>
    <t>ZPMW „Pol-Carbon” sp. z o.o.</t>
  </si>
  <si>
    <t>ZRK-DOM sp. z o.o.</t>
  </si>
  <si>
    <t>ZUE S.A.</t>
  </si>
  <si>
    <t>Żwirownia Beton DOLATA Agnieszka Dolata</t>
  </si>
  <si>
    <t>PTOW_MASA[TON]</t>
  </si>
  <si>
    <t>PTOW_PRACA[TONKM]</t>
  </si>
  <si>
    <t>PTOW_EKSPL[POCKM]</t>
  </si>
  <si>
    <t>SPRAWOZDANIE "P-TOW" przewozy towarów - dane podstawowe</t>
  </si>
  <si>
    <t>nazwa przewoźnika</t>
  </si>
  <si>
    <t>z KEB wpisana przez przewoźnika czy z pliku T 2023</t>
  </si>
  <si>
    <t>PGE Energetyka Kolejowa S.A.</t>
  </si>
  <si>
    <t>Olmet Przemysław Oleś sp. k.</t>
  </si>
  <si>
    <t>Alusta S.A.</t>
  </si>
  <si>
    <t>Kontakt do UTK</t>
  </si>
  <si>
    <t>pole obowiązkowe</t>
  </si>
  <si>
    <t>średnia odległosć</t>
  </si>
  <si>
    <t>km</t>
  </si>
  <si>
    <t>Raport_Nazwa</t>
  </si>
  <si>
    <t>PTOW_SPO_OSOBA</t>
  </si>
  <si>
    <t>PTOW_SPO_TEL</t>
  </si>
  <si>
    <t>PTOW_SPO_MAIL</t>
  </si>
  <si>
    <t>PTOW_ZAT_OSOBA</t>
  </si>
  <si>
    <t>PTOW_ZAT_TEL</t>
  </si>
  <si>
    <t>PTOW_ZAT_MAIL</t>
  </si>
  <si>
    <t>BR-System sp. z o.o.</t>
  </si>
  <si>
    <t>Dane kontaktowe Podmiotu</t>
  </si>
  <si>
    <t>SPRAWOZDANIE "P-TOW" przewozy towarów - metryka</t>
  </si>
  <si>
    <r>
      <t xml:space="preserve">W przypadku pytań lub wątpliwości dotyczących sprawozdania, prosimy o kontakt pod następujące numery telefonu:
</t>
    </r>
    <r>
      <rPr>
        <b/>
        <sz val="9"/>
        <color theme="1"/>
        <rFont val="Arial"/>
        <family val="2"/>
        <charset val="238"/>
      </rPr>
      <t>(22) 749 13 84
(22) 699 60 69
(22) 749 15 64 
(22) 749 14 16
(22) 749 15 66
(22) 749 15 63</t>
    </r>
  </si>
  <si>
    <t>PTOW_SR_ODLEGLOSC</t>
  </si>
  <si>
    <t>CIECH Cargo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</si>
</sst>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\-000\-00\-00"/>
    <numFmt numFmtId="165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3"/>
      <color theme="0"/>
      <name val="Arial"/>
      <family val="2"/>
      <charset val="238"/>
    </font>
    <font>
      <b/>
      <sz val="13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u/>
      <sz val="10"/>
      <color indexed="12"/>
      <name val="Arial CE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40">
    <xf numFmtId="0" fontId="0" fillId="0" borderId="0" xfId="0"/>
    <xf numFmtId="0" fontId="1" fillId="0" borderId="0" xfId="1"/>
    <xf numFmtId="0" fontId="1" fillId="0" borderId="1" xfId="1" applyFont="1" applyBorder="1" applyAlignment="1" applyProtection="1">
      <alignment horizontal="right" vertical="center"/>
      <protection locked="0"/>
    </xf>
    <xf numFmtId="0" fontId="1" fillId="3" borderId="1" xfId="1" applyFont="1" applyFill="1" applyBorder="1" applyAlignment="1" applyProtection="1">
      <alignment horizontal="right" vertical="center" wrapText="1"/>
    </xf>
    <xf numFmtId="0" fontId="1" fillId="3" borderId="1" xfId="1" applyFont="1" applyFill="1" applyBorder="1" applyAlignment="1" applyProtection="1">
      <alignment horizontal="center" vertical="center" wrapText="1"/>
    </xf>
    <xf numFmtId="0" fontId="0" fillId="0" borderId="1" xfId="2" applyFont="1" applyBorder="1" applyAlignment="1" applyProtection="1">
      <alignment horizontal="right" vertical="top" wrapText="1"/>
      <protection locked="0"/>
    </xf>
    <xf numFmtId="0" fontId="1" fillId="3" borderId="1" xfId="1" applyFont="1" applyFill="1" applyBorder="1" applyAlignment="1" applyProtection="1">
      <alignment horizontal="right" vertical="top" wrapText="1"/>
    </xf>
    <xf numFmtId="3" fontId="0" fillId="0" borderId="1" xfId="2" applyNumberFormat="1" applyFont="1" applyBorder="1" applyAlignment="1" applyProtection="1">
      <alignment horizontal="right" vertical="top" wrapText="1"/>
      <protection locked="0"/>
    </xf>
    <xf numFmtId="3" fontId="1" fillId="0" borderId="1" xfId="2" applyNumberFormat="1" applyFont="1" applyBorder="1" applyAlignment="1" applyProtection="1">
      <alignment horizontal="right" vertical="top" wrapText="1"/>
      <protection locked="0"/>
    </xf>
    <xf numFmtId="0" fontId="6" fillId="0" borderId="1" xfId="3" applyFont="1" applyBorder="1" applyAlignment="1" applyProtection="1">
      <alignment horizontal="right" vertical="top" wrapText="1"/>
      <protection locked="0"/>
    </xf>
    <xf numFmtId="0" fontId="9" fillId="4" borderId="1" xfId="1" applyNumberFormat="1" applyFont="1" applyFill="1" applyBorder="1" applyAlignment="1" applyProtection="1">
      <alignment horizontal="right" vertical="center"/>
    </xf>
    <xf numFmtId="164" fontId="9" fillId="4" borderId="1" xfId="1" applyNumberFormat="1" applyFont="1" applyFill="1" applyBorder="1" applyAlignment="1" applyProtection="1">
      <alignment horizontal="right" vertical="center"/>
    </xf>
    <xf numFmtId="0" fontId="9" fillId="4" borderId="1" xfId="1" applyNumberFormat="1" applyFont="1" applyFill="1" applyBorder="1" applyAlignment="1" applyProtection="1">
      <alignment horizontal="left" vertical="center" wrapText="1"/>
    </xf>
    <xf numFmtId="3" fontId="9" fillId="0" borderId="1" xfId="1" quotePrefix="1" applyNumberFormat="1" applyFont="1" applyFill="1" applyBorder="1" applyAlignment="1" applyProtection="1">
      <alignment horizontal="right" vertical="center" wrapText="1"/>
      <protection locked="0"/>
    </xf>
    <xf numFmtId="3" fontId="9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1" applyAlignment="1">
      <alignment horizontal="left"/>
    </xf>
    <xf numFmtId="0" fontId="9" fillId="4" borderId="1" xfId="1" applyNumberFormat="1" applyFont="1" applyFill="1" applyBorder="1" applyAlignment="1" applyProtection="1">
      <alignment horizontal="right" vertical="center" wrapText="1"/>
    </xf>
    <xf numFmtId="3" fontId="9" fillId="4" borderId="1" xfId="1" applyNumberFormat="1" applyFont="1" applyFill="1" applyBorder="1" applyAlignment="1" applyProtection="1">
      <alignment horizontal="right" vertical="center" wrapText="1"/>
    </xf>
    <xf numFmtId="0" fontId="9" fillId="4" borderId="1" xfId="1" applyNumberFormat="1" applyFont="1" applyFill="1" applyBorder="1" applyAlignment="1" applyProtection="1">
      <alignment horizontal="left" vertical="center"/>
    </xf>
    <xf numFmtId="0" fontId="2" fillId="2" borderId="0" xfId="1" applyFont="1" applyFill="1" applyBorder="1" applyAlignment="1" applyProtection="1">
      <alignment vertical="top"/>
    </xf>
    <xf numFmtId="0" fontId="3" fillId="2" borderId="0" xfId="1" applyFont="1" applyFill="1" applyBorder="1" applyAlignment="1" applyProtection="1">
      <alignment vertical="top"/>
    </xf>
    <xf numFmtId="0" fontId="1" fillId="0" borderId="0" xfId="1" applyProtection="1"/>
    <xf numFmtId="0" fontId="1" fillId="0" borderId="0" xfId="1" applyFont="1" applyProtection="1"/>
    <xf numFmtId="164" fontId="1" fillId="0" borderId="0" xfId="1" applyNumberFormat="1" applyProtection="1"/>
    <xf numFmtId="0" fontId="4" fillId="2" borderId="0" xfId="1" applyFont="1" applyFill="1" applyBorder="1" applyAlignment="1" applyProtection="1"/>
    <xf numFmtId="0" fontId="5" fillId="0" borderId="0" xfId="1" applyFont="1" applyProtection="1"/>
    <xf numFmtId="164" fontId="1" fillId="4" borderId="1" xfId="1" applyNumberFormat="1" applyFont="1" applyFill="1" applyBorder="1" applyAlignment="1" applyProtection="1">
      <alignment horizontal="right" vertical="center"/>
    </xf>
    <xf numFmtId="0" fontId="1" fillId="0" borderId="0" xfId="1" applyAlignment="1" applyProtection="1">
      <alignment horizontal="right"/>
    </xf>
    <xf numFmtId="0" fontId="3" fillId="2" borderId="1" xfId="1" applyFont="1" applyFill="1" applyBorder="1" applyAlignment="1" applyProtection="1">
      <alignment horizontal="left" vertical="center" wrapText="1"/>
    </xf>
    <xf numFmtId="0" fontId="7" fillId="0" borderId="0" xfId="1" applyFont="1" applyAlignment="1" applyProtection="1">
      <alignment horizontal="left"/>
    </xf>
    <xf numFmtId="0" fontId="7" fillId="5" borderId="0" xfId="1" applyFont="1" applyFill="1" applyAlignment="1" applyProtection="1">
      <alignment horizontal="left"/>
    </xf>
    <xf numFmtId="0" fontId="12" fillId="4" borderId="2" xfId="4" applyFont="1" applyFill="1" applyBorder="1" applyAlignment="1" applyProtection="1">
      <alignment horizontal="center" vertical="center" wrapText="1"/>
    </xf>
    <xf numFmtId="0" fontId="1" fillId="0" borderId="0" xfId="1" applyAlignment="1" applyProtection="1">
      <alignment wrapText="1"/>
    </xf>
    <xf numFmtId="0" fontId="9" fillId="0" borderId="0" xfId="1" applyFont="1" applyAlignment="1" applyProtection="1">
      <alignment horizontal="center" vertical="center" wrapText="1"/>
    </xf>
    <xf numFmtId="0" fontId="8" fillId="0" borderId="0" xfId="1" applyFont="1" applyBorder="1" applyAlignment="1" applyProtection="1"/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 vertical="center"/>
    </xf>
    <xf numFmtId="49" fontId="10" fillId="0" borderId="0" xfId="1" applyNumberFormat="1" applyFont="1" applyFill="1" applyBorder="1" applyAlignment="1" applyProtection="1">
      <alignment horizontal="left" vertical="center" wrapText="1"/>
    </xf>
    <xf numFmtId="165" fontId="9" fillId="4" borderId="1" xfId="0" applyNumberFormat="1" applyFont="1" applyFill="1" applyBorder="1" applyAlignment="1" applyProtection="1">
      <alignment horizontal="right" vertical="center" wrapText="1"/>
    </xf>
  </cellXfs>
  <cellStyles count="5">
    <cellStyle name="Hiperłącze 2 3" xfId="3"/>
    <cellStyle name="Normalny" xfId="0" builtinId="0"/>
    <cellStyle name="Normalny 10" xfId="1"/>
    <cellStyle name="Normalny 3" xfId="4"/>
    <cellStyle name="Normalny 3 18" xfId="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17"/>
  <sheetViews>
    <sheetView tabSelected="1" zoomScale="140" zoomScaleNormal="140" zoomScaleSheetLayoutView="100" workbookViewId="0">
      <selection activeCell="C6" sqref="C6"/>
    </sheetView>
  </sheetViews>
  <sheetFormatPr defaultRowHeight="12.75" outlineLevelCol="1" x14ac:dyDescent="0.2"/>
  <cols>
    <col min="1" max="1" width="3.28515625" style="21" customWidth="1"/>
    <col min="2" max="2" width="28.140625" style="21" customWidth="1"/>
    <col min="3" max="4" width="43.7109375" style="21" customWidth="1"/>
    <col min="5" max="5" width="4.85546875" style="21" customWidth="1"/>
    <col min="6" max="6" width="8.85546875" style="21" customWidth="1"/>
    <col min="7" max="7" width="21.85546875" style="21" hidden="1" customWidth="1" outlineLevel="1"/>
    <col min="8" max="8" width="10.7109375" style="21" hidden="1" customWidth="1" outlineLevel="1"/>
    <col min="9" max="9" width="4.85546875" style="21" hidden="1" customWidth="1" outlineLevel="1"/>
    <col min="10" max="10" width="5.5703125" style="21" hidden="1" customWidth="1" outlineLevel="1"/>
    <col min="11" max="11" width="56.140625" style="21" hidden="1" customWidth="1" outlineLevel="1"/>
    <col min="12" max="12" width="22.28515625" style="21" hidden="1" customWidth="1" outlineLevel="1"/>
    <col min="13" max="13" width="14.140625" style="21" hidden="1" customWidth="1" outlineLevel="1"/>
    <col min="14" max="14" width="9.140625" style="21" collapsed="1"/>
    <col min="15" max="16384" width="9.140625" style="21"/>
  </cols>
  <sheetData>
    <row r="2" spans="2:13" ht="16.5" x14ac:dyDescent="0.2">
      <c r="B2" s="19" t="s">
        <v>182</v>
      </c>
      <c r="C2" s="20"/>
      <c r="D2" s="20"/>
      <c r="G2" s="22" t="s">
        <v>0</v>
      </c>
      <c r="H2" s="21" t="s">
        <v>1</v>
      </c>
      <c r="I2" s="21">
        <v>1</v>
      </c>
      <c r="J2" s="21">
        <v>2023</v>
      </c>
      <c r="K2" s="21" t="s">
        <v>49</v>
      </c>
      <c r="L2" s="21">
        <v>6003</v>
      </c>
      <c r="M2" s="23">
        <v>12103918</v>
      </c>
    </row>
    <row r="3" spans="2:13" ht="16.5" x14ac:dyDescent="0.2">
      <c r="B3" s="24" t="s">
        <v>2</v>
      </c>
      <c r="C3" s="20"/>
      <c r="D3" s="20"/>
      <c r="G3" s="22" t="s">
        <v>3</v>
      </c>
      <c r="H3" s="21" t="s">
        <v>4</v>
      </c>
      <c r="I3" s="21">
        <v>2</v>
      </c>
      <c r="J3" s="21">
        <v>2024</v>
      </c>
      <c r="K3" s="21" t="s">
        <v>168</v>
      </c>
      <c r="L3" s="21">
        <v>7014</v>
      </c>
      <c r="M3" s="23">
        <v>7792293552</v>
      </c>
    </row>
    <row r="4" spans="2:13" x14ac:dyDescent="0.2">
      <c r="G4" s="22"/>
      <c r="H4" s="21" t="s">
        <v>5</v>
      </c>
      <c r="I4" s="21">
        <v>3</v>
      </c>
      <c r="J4" s="21">
        <v>2025</v>
      </c>
      <c r="K4" s="21" t="s">
        <v>50</v>
      </c>
      <c r="L4" s="21">
        <v>5063</v>
      </c>
      <c r="M4" s="23">
        <v>9671360322</v>
      </c>
    </row>
    <row r="5" spans="2:13" x14ac:dyDescent="0.2">
      <c r="C5" s="22"/>
      <c r="D5" s="22"/>
      <c r="G5" s="22"/>
      <c r="H5" s="21" t="s">
        <v>6</v>
      </c>
      <c r="I5" s="21">
        <v>4</v>
      </c>
      <c r="J5" s="21">
        <v>2026</v>
      </c>
      <c r="K5" s="21" t="s">
        <v>51</v>
      </c>
      <c r="L5" s="21">
        <v>5097</v>
      </c>
      <c r="M5" s="23">
        <v>5780125411</v>
      </c>
    </row>
    <row r="6" spans="2:13" x14ac:dyDescent="0.2">
      <c r="B6" s="3" t="s">
        <v>7</v>
      </c>
      <c r="C6" s="2"/>
      <c r="D6" s="25" t="s">
        <v>8</v>
      </c>
      <c r="H6" s="21" t="s">
        <v>9</v>
      </c>
      <c r="I6" s="21">
        <v>5</v>
      </c>
      <c r="J6" s="21">
        <v>2027</v>
      </c>
      <c r="K6" s="21" t="s">
        <v>52</v>
      </c>
      <c r="L6" s="21">
        <v>5066</v>
      </c>
      <c r="M6" s="23">
        <v>5291818617</v>
      </c>
    </row>
    <row r="7" spans="2:13" x14ac:dyDescent="0.2">
      <c r="B7" s="3" t="s">
        <v>10</v>
      </c>
      <c r="C7" s="26" t="str">
        <f>IF(ISERROR(VLOOKUP(C6,metryka!$K$2:$M$201,3,0)),"",VLOOKUP(C6,metryka!$K$2:$M$201,3,0))</f>
        <v/>
      </c>
      <c r="D7" s="25" t="s">
        <v>11</v>
      </c>
      <c r="H7" s="21" t="s">
        <v>12</v>
      </c>
      <c r="I7" s="21">
        <v>6</v>
      </c>
      <c r="J7" s="21">
        <v>2028</v>
      </c>
      <c r="K7" s="21" t="s">
        <v>53</v>
      </c>
      <c r="L7" s="21">
        <v>5105</v>
      </c>
      <c r="M7" s="23">
        <v>5372644676</v>
      </c>
    </row>
    <row r="8" spans="2:13" ht="25.5" x14ac:dyDescent="0.2">
      <c r="B8" s="3" t="s">
        <v>13</v>
      </c>
      <c r="C8" s="2"/>
      <c r="D8" s="25" t="s">
        <v>8</v>
      </c>
      <c r="H8" s="21" t="s">
        <v>14</v>
      </c>
      <c r="I8" s="21">
        <v>7</v>
      </c>
      <c r="J8" s="21">
        <v>2029</v>
      </c>
      <c r="K8" s="21" t="s">
        <v>54</v>
      </c>
      <c r="L8" s="21">
        <v>5106</v>
      </c>
      <c r="M8" s="23">
        <v>5792280821</v>
      </c>
    </row>
    <row r="9" spans="2:13" x14ac:dyDescent="0.2">
      <c r="B9" s="3" t="s">
        <v>15</v>
      </c>
      <c r="C9" s="2"/>
      <c r="D9" s="25" t="s">
        <v>8</v>
      </c>
      <c r="H9" s="21" t="s">
        <v>16</v>
      </c>
      <c r="I9" s="21">
        <v>8</v>
      </c>
      <c r="J9" s="21">
        <v>2030</v>
      </c>
      <c r="K9" s="21" t="s">
        <v>55</v>
      </c>
      <c r="L9" s="21">
        <v>5045</v>
      </c>
      <c r="M9" s="23">
        <v>9661388342</v>
      </c>
    </row>
    <row r="10" spans="2:13" x14ac:dyDescent="0.2">
      <c r="B10" s="3" t="s">
        <v>17</v>
      </c>
      <c r="C10" s="2"/>
      <c r="D10" s="25" t="s">
        <v>8</v>
      </c>
      <c r="H10" s="21" t="s">
        <v>18</v>
      </c>
      <c r="I10" s="21">
        <v>9</v>
      </c>
      <c r="J10" s="21">
        <v>2031</v>
      </c>
      <c r="K10" s="21" t="s">
        <v>56</v>
      </c>
      <c r="L10" s="21">
        <v>5001</v>
      </c>
      <c r="M10" s="23">
        <v>5821524876</v>
      </c>
    </row>
    <row r="11" spans="2:13" x14ac:dyDescent="0.2">
      <c r="B11" s="27"/>
      <c r="C11" s="27"/>
      <c r="D11" s="22"/>
      <c r="H11" s="21" t="s">
        <v>19</v>
      </c>
      <c r="I11" s="21">
        <v>10</v>
      </c>
      <c r="J11" s="21">
        <v>2032</v>
      </c>
      <c r="K11" s="21" t="s">
        <v>180</v>
      </c>
      <c r="L11" s="21">
        <v>5113</v>
      </c>
      <c r="M11" s="23">
        <v>6342998281</v>
      </c>
    </row>
    <row r="12" spans="2:13" x14ac:dyDescent="0.2">
      <c r="B12" s="27"/>
      <c r="C12" s="27"/>
      <c r="H12" s="21" t="s">
        <v>20</v>
      </c>
      <c r="I12" s="21">
        <v>11</v>
      </c>
      <c r="J12" s="21">
        <v>2033</v>
      </c>
      <c r="K12" s="21" t="s">
        <v>57</v>
      </c>
      <c r="L12" s="21">
        <v>7013</v>
      </c>
      <c r="M12" s="23">
        <v>5272653629</v>
      </c>
    </row>
    <row r="13" spans="2:13" ht="33" x14ac:dyDescent="0.2">
      <c r="B13" s="28" t="s">
        <v>181</v>
      </c>
      <c r="C13" s="4" t="s">
        <v>21</v>
      </c>
      <c r="D13" s="4" t="s">
        <v>22</v>
      </c>
      <c r="H13" s="21" t="s">
        <v>23</v>
      </c>
      <c r="I13" s="21">
        <v>12</v>
      </c>
      <c r="J13" s="21">
        <v>2034</v>
      </c>
      <c r="K13" s="21" t="s">
        <v>58</v>
      </c>
      <c r="L13" s="21">
        <v>5002</v>
      </c>
      <c r="M13" s="23">
        <v>8971722214</v>
      </c>
    </row>
    <row r="14" spans="2:13" ht="25.5" x14ac:dyDescent="0.2">
      <c r="B14" s="6" t="s">
        <v>24</v>
      </c>
      <c r="C14" s="5"/>
      <c r="D14" s="5"/>
      <c r="J14" s="21">
        <v>2035</v>
      </c>
      <c r="K14" s="21" t="s">
        <v>59</v>
      </c>
      <c r="L14" s="21">
        <v>5067</v>
      </c>
      <c r="M14" s="23">
        <v>8992737758</v>
      </c>
    </row>
    <row r="15" spans="2:13" ht="25.5" x14ac:dyDescent="0.2">
      <c r="B15" s="6" t="s">
        <v>25</v>
      </c>
      <c r="C15" s="7"/>
      <c r="D15" s="8"/>
      <c r="J15" s="21">
        <v>2036</v>
      </c>
      <c r="K15" s="21" t="s">
        <v>60</v>
      </c>
      <c r="L15" s="21">
        <v>5003</v>
      </c>
      <c r="M15" s="23">
        <v>8792647677</v>
      </c>
    </row>
    <row r="16" spans="2:13" ht="25.5" x14ac:dyDescent="0.2">
      <c r="B16" s="6" t="s">
        <v>26</v>
      </c>
      <c r="C16" s="9"/>
      <c r="D16" s="9"/>
      <c r="J16" s="21">
        <v>2037</v>
      </c>
      <c r="K16" s="21" t="s">
        <v>61</v>
      </c>
      <c r="L16" s="21">
        <v>5050</v>
      </c>
      <c r="M16" s="23">
        <v>8992737557</v>
      </c>
    </row>
    <row r="17" spans="2:13" x14ac:dyDescent="0.2">
      <c r="B17" s="29" t="s">
        <v>27</v>
      </c>
      <c r="J17" s="21">
        <v>2038</v>
      </c>
      <c r="K17" s="21" t="s">
        <v>62</v>
      </c>
      <c r="L17" s="21">
        <v>5098</v>
      </c>
      <c r="M17" s="23">
        <v>5291835343</v>
      </c>
    </row>
    <row r="18" spans="2:13" x14ac:dyDescent="0.2">
      <c r="B18" s="30" t="s">
        <v>170</v>
      </c>
      <c r="J18" s="21">
        <v>2039</v>
      </c>
      <c r="K18" s="21" t="s">
        <v>63</v>
      </c>
      <c r="L18" s="21">
        <v>5099</v>
      </c>
      <c r="M18" s="23">
        <v>5833155692</v>
      </c>
    </row>
    <row r="19" spans="2:13" x14ac:dyDescent="0.2">
      <c r="J19" s="21">
        <v>2040</v>
      </c>
      <c r="K19" s="21" t="s">
        <v>64</v>
      </c>
      <c r="L19" s="21">
        <v>5004</v>
      </c>
      <c r="M19" s="23">
        <v>7010047811</v>
      </c>
    </row>
    <row r="20" spans="2:13" ht="17.25" thickBot="1" x14ac:dyDescent="0.25">
      <c r="B20" s="28" t="s">
        <v>169</v>
      </c>
      <c r="J20" s="21">
        <v>2041</v>
      </c>
      <c r="K20" s="21" t="s">
        <v>65</v>
      </c>
      <c r="L20" s="21">
        <v>5077</v>
      </c>
      <c r="M20" s="23">
        <v>5662018817</v>
      </c>
    </row>
    <row r="21" spans="2:13" ht="120.75" thickBot="1" x14ac:dyDescent="0.25">
      <c r="B21" s="31" t="s">
        <v>183</v>
      </c>
      <c r="J21" s="21">
        <v>2042</v>
      </c>
      <c r="K21" s="21" t="s">
        <v>185</v>
      </c>
      <c r="L21" s="21">
        <v>5006</v>
      </c>
      <c r="M21" s="23">
        <v>5562345497</v>
      </c>
    </row>
    <row r="22" spans="2:13" x14ac:dyDescent="0.2">
      <c r="J22" s="21">
        <v>2043</v>
      </c>
      <c r="K22" s="21" t="s">
        <v>66</v>
      </c>
      <c r="L22" s="21">
        <v>5005</v>
      </c>
      <c r="M22" s="23">
        <v>5220002245</v>
      </c>
    </row>
    <row r="23" spans="2:13" x14ac:dyDescent="0.2">
      <c r="J23" s="21">
        <v>2044</v>
      </c>
      <c r="K23" s="21" t="s">
        <v>67</v>
      </c>
      <c r="L23" s="21">
        <v>5078</v>
      </c>
      <c r="M23" s="23">
        <v>9542787805</v>
      </c>
    </row>
    <row r="24" spans="2:13" x14ac:dyDescent="0.2">
      <c r="J24" s="21">
        <v>2045</v>
      </c>
      <c r="K24" s="21" t="s">
        <v>68</v>
      </c>
      <c r="L24" s="21">
        <v>5079</v>
      </c>
      <c r="M24" s="23">
        <v>7773273643</v>
      </c>
    </row>
    <row r="25" spans="2:13" x14ac:dyDescent="0.2">
      <c r="J25" s="21">
        <v>2046</v>
      </c>
      <c r="K25" s="21" t="s">
        <v>69</v>
      </c>
      <c r="L25" s="21">
        <v>5107</v>
      </c>
      <c r="M25" s="23">
        <v>9592060092</v>
      </c>
    </row>
    <row r="26" spans="2:13" x14ac:dyDescent="0.2">
      <c r="J26" s="21">
        <v>2047</v>
      </c>
      <c r="K26" s="21" t="s">
        <v>70</v>
      </c>
      <c r="L26" s="21">
        <v>3001</v>
      </c>
      <c r="M26" s="23">
        <v>5252401994</v>
      </c>
    </row>
    <row r="27" spans="2:13" x14ac:dyDescent="0.2">
      <c r="J27" s="21">
        <v>2048</v>
      </c>
      <c r="K27" s="21" t="s">
        <v>71</v>
      </c>
      <c r="L27" s="21">
        <v>3002</v>
      </c>
      <c r="M27" s="23">
        <v>5830002249</v>
      </c>
    </row>
    <row r="28" spans="2:13" x14ac:dyDescent="0.2">
      <c r="J28" s="21">
        <v>2049</v>
      </c>
      <c r="K28" s="21" t="s">
        <v>72</v>
      </c>
      <c r="L28" s="21">
        <v>5100</v>
      </c>
      <c r="M28" s="23">
        <v>9141571519</v>
      </c>
    </row>
    <row r="29" spans="2:13" x14ac:dyDescent="0.2">
      <c r="J29" s="21">
        <v>2050</v>
      </c>
      <c r="K29" s="21" t="s">
        <v>73</v>
      </c>
      <c r="L29" s="21">
        <v>4001</v>
      </c>
      <c r="M29" s="23">
        <v>6320000051</v>
      </c>
    </row>
    <row r="30" spans="2:13" x14ac:dyDescent="0.2">
      <c r="K30" s="21" t="s">
        <v>74</v>
      </c>
      <c r="L30" s="21">
        <v>4002</v>
      </c>
      <c r="M30" s="23">
        <v>7491596128</v>
      </c>
    </row>
    <row r="31" spans="2:13" x14ac:dyDescent="0.2">
      <c r="K31" s="21" t="s">
        <v>75</v>
      </c>
      <c r="L31" s="21">
        <v>7001</v>
      </c>
      <c r="M31" s="23">
        <v>8992418059</v>
      </c>
    </row>
    <row r="32" spans="2:13" x14ac:dyDescent="0.2">
      <c r="K32" s="21" t="s">
        <v>76</v>
      </c>
      <c r="L32" s="21">
        <v>5007</v>
      </c>
      <c r="M32" s="23">
        <v>8992260061</v>
      </c>
    </row>
    <row r="33" spans="11:13" x14ac:dyDescent="0.2">
      <c r="K33" s="21" t="s">
        <v>77</v>
      </c>
      <c r="L33" s="21">
        <v>5041</v>
      </c>
      <c r="M33" s="23">
        <v>6252432759</v>
      </c>
    </row>
    <row r="34" spans="11:13" x14ac:dyDescent="0.2">
      <c r="K34" s="21" t="s">
        <v>78</v>
      </c>
      <c r="L34" s="21">
        <v>2008</v>
      </c>
      <c r="M34" s="23">
        <v>8661725201</v>
      </c>
    </row>
    <row r="35" spans="11:13" x14ac:dyDescent="0.2">
      <c r="K35" s="21" t="s">
        <v>79</v>
      </c>
      <c r="L35" s="21">
        <v>6002</v>
      </c>
      <c r="M35" s="23">
        <v>24721166</v>
      </c>
    </row>
    <row r="36" spans="11:13" x14ac:dyDescent="0.2">
      <c r="K36" s="21" t="s">
        <v>80</v>
      </c>
      <c r="L36" s="21">
        <v>5068</v>
      </c>
      <c r="M36" s="23">
        <v>9542755515</v>
      </c>
    </row>
    <row r="37" spans="11:13" x14ac:dyDescent="0.2">
      <c r="K37" s="21" t="s">
        <v>81</v>
      </c>
      <c r="L37" s="21">
        <v>5042</v>
      </c>
      <c r="M37" s="23">
        <v>5372441737</v>
      </c>
    </row>
    <row r="38" spans="11:13" x14ac:dyDescent="0.2">
      <c r="K38" s="21" t="s">
        <v>82</v>
      </c>
      <c r="L38" s="21">
        <v>5108</v>
      </c>
      <c r="M38" s="23">
        <v>5833442204</v>
      </c>
    </row>
    <row r="39" spans="11:13" x14ac:dyDescent="0.2">
      <c r="K39" s="21" t="s">
        <v>83</v>
      </c>
      <c r="L39" s="21">
        <v>5080</v>
      </c>
      <c r="M39" s="23">
        <v>6521655971</v>
      </c>
    </row>
    <row r="40" spans="11:13" x14ac:dyDescent="0.2">
      <c r="K40" s="21" t="s">
        <v>84</v>
      </c>
      <c r="L40" s="21">
        <v>5101</v>
      </c>
      <c r="M40" s="23">
        <v>6342817115</v>
      </c>
    </row>
    <row r="41" spans="11:13" x14ac:dyDescent="0.2">
      <c r="K41" s="21" t="s">
        <v>85</v>
      </c>
      <c r="L41" s="21">
        <v>5008</v>
      </c>
      <c r="M41" s="23">
        <v>9512158418</v>
      </c>
    </row>
    <row r="42" spans="11:13" x14ac:dyDescent="0.2">
      <c r="K42" s="21" t="s">
        <v>86</v>
      </c>
      <c r="L42" s="21">
        <v>5091</v>
      </c>
      <c r="M42" s="23">
        <v>6462953134</v>
      </c>
    </row>
    <row r="43" spans="11:13" x14ac:dyDescent="0.2">
      <c r="K43" s="21" t="s">
        <v>87</v>
      </c>
      <c r="L43" s="21">
        <v>5092</v>
      </c>
      <c r="M43" s="23">
        <v>5833395002</v>
      </c>
    </row>
    <row r="44" spans="11:13" x14ac:dyDescent="0.2">
      <c r="K44" s="21" t="s">
        <v>88</v>
      </c>
      <c r="L44" s="21">
        <v>2001</v>
      </c>
      <c r="M44" s="23">
        <v>9930177482</v>
      </c>
    </row>
    <row r="45" spans="11:13" x14ac:dyDescent="0.2">
      <c r="K45" s="21" t="s">
        <v>89</v>
      </c>
      <c r="L45" s="21">
        <v>5009</v>
      </c>
      <c r="M45" s="23">
        <v>5242683850</v>
      </c>
    </row>
    <row r="46" spans="11:13" x14ac:dyDescent="0.2">
      <c r="K46" s="21" t="s">
        <v>90</v>
      </c>
      <c r="L46" s="21">
        <v>5081</v>
      </c>
      <c r="M46" s="23">
        <v>5993246127</v>
      </c>
    </row>
    <row r="47" spans="11:13" x14ac:dyDescent="0.2">
      <c r="K47" s="21" t="s">
        <v>91</v>
      </c>
      <c r="L47" s="21">
        <v>5010</v>
      </c>
      <c r="M47" s="23">
        <v>8971772442</v>
      </c>
    </row>
    <row r="48" spans="11:13" x14ac:dyDescent="0.2">
      <c r="K48" s="21" t="s">
        <v>92</v>
      </c>
      <c r="L48" s="21">
        <v>5069</v>
      </c>
      <c r="M48" s="23">
        <v>9662086034</v>
      </c>
    </row>
    <row r="49" spans="11:13" x14ac:dyDescent="0.2">
      <c r="K49" s="21" t="s">
        <v>93</v>
      </c>
      <c r="L49" s="21">
        <v>5102</v>
      </c>
      <c r="M49" s="23">
        <v>6342998909</v>
      </c>
    </row>
    <row r="50" spans="11:13" x14ac:dyDescent="0.2">
      <c r="K50" s="21" t="s">
        <v>94</v>
      </c>
      <c r="L50" s="21">
        <v>2002</v>
      </c>
      <c r="M50" s="23">
        <v>6292182926</v>
      </c>
    </row>
    <row r="51" spans="11:13" x14ac:dyDescent="0.2">
      <c r="K51" s="21" t="s">
        <v>95</v>
      </c>
      <c r="L51" s="21">
        <v>5011</v>
      </c>
      <c r="M51" s="23">
        <v>8691771418</v>
      </c>
    </row>
    <row r="52" spans="11:13" x14ac:dyDescent="0.2">
      <c r="K52" s="21" t="s">
        <v>96</v>
      </c>
      <c r="L52" s="21">
        <v>5012</v>
      </c>
      <c r="M52" s="23">
        <v>8512719974</v>
      </c>
    </row>
    <row r="53" spans="11:13" x14ac:dyDescent="0.2">
      <c r="K53" s="21" t="s">
        <v>97</v>
      </c>
      <c r="L53" s="21">
        <v>5013</v>
      </c>
      <c r="M53" s="23">
        <v>7490007236</v>
      </c>
    </row>
    <row r="54" spans="11:13" x14ac:dyDescent="0.2">
      <c r="K54" s="21" t="s">
        <v>98</v>
      </c>
      <c r="L54" s="21">
        <v>5082</v>
      </c>
      <c r="M54" s="23">
        <v>8522615319</v>
      </c>
    </row>
    <row r="55" spans="11:13" x14ac:dyDescent="0.2">
      <c r="K55" s="21" t="s">
        <v>99</v>
      </c>
      <c r="L55" s="21">
        <v>5083</v>
      </c>
      <c r="M55" s="23">
        <v>9562224293</v>
      </c>
    </row>
    <row r="56" spans="11:13" x14ac:dyDescent="0.2">
      <c r="K56" s="21" t="s">
        <v>100</v>
      </c>
      <c r="L56" s="21">
        <v>6001</v>
      </c>
      <c r="M56" s="23">
        <v>28903811</v>
      </c>
    </row>
    <row r="57" spans="11:13" x14ac:dyDescent="0.2">
      <c r="K57" s="21" t="s">
        <v>101</v>
      </c>
      <c r="L57" s="21">
        <v>2003</v>
      </c>
      <c r="M57" s="23">
        <v>5832641717</v>
      </c>
    </row>
    <row r="58" spans="11:13" x14ac:dyDescent="0.2">
      <c r="K58" s="21" t="s">
        <v>102</v>
      </c>
      <c r="L58" s="21">
        <v>5057</v>
      </c>
      <c r="M58" s="23">
        <v>5842737933</v>
      </c>
    </row>
    <row r="59" spans="11:13" x14ac:dyDescent="0.2">
      <c r="K59" s="21" t="s">
        <v>103</v>
      </c>
      <c r="L59" s="21">
        <v>5093</v>
      </c>
      <c r="M59" s="23">
        <v>5252828959</v>
      </c>
    </row>
    <row r="60" spans="11:13" x14ac:dyDescent="0.2">
      <c r="K60" s="21" t="s">
        <v>104</v>
      </c>
      <c r="L60" s="21">
        <v>2004</v>
      </c>
      <c r="M60" s="23">
        <v>7130005784</v>
      </c>
    </row>
    <row r="61" spans="11:13" x14ac:dyDescent="0.2">
      <c r="K61" s="21" t="s">
        <v>105</v>
      </c>
      <c r="L61" s="21">
        <v>5014</v>
      </c>
      <c r="M61" s="23">
        <v>8992417522</v>
      </c>
    </row>
    <row r="62" spans="11:13" x14ac:dyDescent="0.2">
      <c r="K62" s="21" t="s">
        <v>106</v>
      </c>
      <c r="L62" s="21">
        <v>5109</v>
      </c>
      <c r="M62" s="23">
        <v>7773384331</v>
      </c>
    </row>
    <row r="63" spans="11:13" x14ac:dyDescent="0.2">
      <c r="K63" s="21" t="s">
        <v>107</v>
      </c>
      <c r="L63" s="21">
        <v>5070</v>
      </c>
      <c r="M63" s="23">
        <v>6572916051</v>
      </c>
    </row>
    <row r="64" spans="11:13" x14ac:dyDescent="0.2">
      <c r="K64" s="21" t="s">
        <v>108</v>
      </c>
      <c r="L64" s="21">
        <v>5046</v>
      </c>
      <c r="M64" s="23">
        <v>6462926930</v>
      </c>
    </row>
    <row r="65" spans="11:13" x14ac:dyDescent="0.2">
      <c r="K65" s="21" t="s">
        <v>109</v>
      </c>
      <c r="L65" s="21">
        <v>5084</v>
      </c>
      <c r="M65" s="23">
        <v>7340009400</v>
      </c>
    </row>
    <row r="66" spans="11:13" x14ac:dyDescent="0.2">
      <c r="K66" s="21" t="s">
        <v>110</v>
      </c>
      <c r="L66" s="21">
        <v>5015</v>
      </c>
      <c r="M66" s="23">
        <v>9552160663</v>
      </c>
    </row>
    <row r="67" spans="11:13" x14ac:dyDescent="0.2">
      <c r="K67" s="21" t="s">
        <v>111</v>
      </c>
      <c r="L67" s="21">
        <v>5064</v>
      </c>
      <c r="M67" s="23">
        <v>8943057526</v>
      </c>
    </row>
    <row r="68" spans="11:13" x14ac:dyDescent="0.2">
      <c r="K68" s="21" t="s">
        <v>167</v>
      </c>
      <c r="L68" s="21">
        <v>5110</v>
      </c>
      <c r="M68" s="23">
        <v>6452522800</v>
      </c>
    </row>
    <row r="69" spans="11:13" x14ac:dyDescent="0.2">
      <c r="K69" s="21" t="s">
        <v>112</v>
      </c>
      <c r="L69" s="21">
        <v>5058</v>
      </c>
      <c r="M69" s="23">
        <v>6292467824</v>
      </c>
    </row>
    <row r="70" spans="11:13" x14ac:dyDescent="0.2">
      <c r="K70" s="21" t="s">
        <v>113</v>
      </c>
      <c r="L70" s="21">
        <v>5060</v>
      </c>
      <c r="M70" s="23">
        <v>7343526248</v>
      </c>
    </row>
    <row r="71" spans="11:13" x14ac:dyDescent="0.2">
      <c r="K71" s="21" t="s">
        <v>114</v>
      </c>
      <c r="L71" s="21">
        <v>2005</v>
      </c>
      <c r="M71" s="23">
        <v>7742658299</v>
      </c>
    </row>
    <row r="72" spans="11:13" x14ac:dyDescent="0.2">
      <c r="K72" s="21" t="s">
        <v>115</v>
      </c>
      <c r="L72" s="21">
        <v>5085</v>
      </c>
      <c r="M72" s="23">
        <v>5272892593</v>
      </c>
    </row>
    <row r="73" spans="11:13" x14ac:dyDescent="0.2">
      <c r="K73" s="21" t="s">
        <v>116</v>
      </c>
      <c r="L73" s="21">
        <v>7004</v>
      </c>
      <c r="M73" s="23">
        <v>9591183438</v>
      </c>
    </row>
    <row r="74" spans="11:13" x14ac:dyDescent="0.2">
      <c r="K74" s="21" t="s">
        <v>117</v>
      </c>
      <c r="L74" s="21">
        <v>5043</v>
      </c>
      <c r="M74" s="23">
        <v>7491968481</v>
      </c>
    </row>
    <row r="75" spans="11:13" x14ac:dyDescent="0.2">
      <c r="K75" s="21" t="s">
        <v>166</v>
      </c>
      <c r="L75" s="21">
        <v>5016</v>
      </c>
      <c r="M75" s="23">
        <v>5262542704</v>
      </c>
    </row>
    <row r="76" spans="11:13" x14ac:dyDescent="0.2">
      <c r="K76" s="21" t="s">
        <v>118</v>
      </c>
      <c r="L76" s="21">
        <v>1003</v>
      </c>
      <c r="M76" s="23">
        <v>699002915</v>
      </c>
    </row>
    <row r="77" spans="11:13" x14ac:dyDescent="0.2">
      <c r="K77" s="21" t="s">
        <v>119</v>
      </c>
      <c r="L77" s="21">
        <v>1001</v>
      </c>
      <c r="M77" s="23">
        <v>9542381960</v>
      </c>
    </row>
    <row r="78" spans="11:13" x14ac:dyDescent="0.2">
      <c r="K78" s="21" t="s">
        <v>120</v>
      </c>
      <c r="L78" s="21">
        <v>1002</v>
      </c>
      <c r="M78" s="23">
        <v>5262649402</v>
      </c>
    </row>
    <row r="79" spans="11:13" x14ac:dyDescent="0.2">
      <c r="K79" s="21" t="s">
        <v>121</v>
      </c>
      <c r="L79" s="21">
        <v>2006</v>
      </c>
      <c r="M79" s="23">
        <v>9222492238</v>
      </c>
    </row>
    <row r="80" spans="11:13" x14ac:dyDescent="0.2">
      <c r="K80" s="21" t="s">
        <v>122</v>
      </c>
      <c r="L80" s="21">
        <v>7002</v>
      </c>
      <c r="M80" s="23">
        <v>6792693162</v>
      </c>
    </row>
    <row r="81" spans="11:13" x14ac:dyDescent="0.2">
      <c r="K81" s="21" t="s">
        <v>123</v>
      </c>
      <c r="L81" s="21">
        <v>2007</v>
      </c>
      <c r="M81" s="23">
        <v>6921743667</v>
      </c>
    </row>
    <row r="82" spans="11:13" x14ac:dyDescent="0.2">
      <c r="K82" s="21" t="s">
        <v>124</v>
      </c>
      <c r="L82" s="21">
        <v>7003</v>
      </c>
      <c r="M82" s="23">
        <v>5832754002</v>
      </c>
    </row>
    <row r="83" spans="11:13" x14ac:dyDescent="0.2">
      <c r="K83" s="21" t="s">
        <v>125</v>
      </c>
      <c r="L83" s="21">
        <v>5111</v>
      </c>
      <c r="M83" s="23">
        <v>1251124266</v>
      </c>
    </row>
    <row r="84" spans="11:13" x14ac:dyDescent="0.2">
      <c r="K84" s="21" t="s">
        <v>126</v>
      </c>
      <c r="L84" s="21">
        <v>5017</v>
      </c>
      <c r="M84" s="23">
        <v>9531525036</v>
      </c>
    </row>
    <row r="85" spans="11:13" x14ac:dyDescent="0.2">
      <c r="K85" s="21" t="s">
        <v>127</v>
      </c>
      <c r="L85" s="21">
        <v>5018</v>
      </c>
      <c r="M85" s="23">
        <v>7772614303</v>
      </c>
    </row>
    <row r="86" spans="11:13" x14ac:dyDescent="0.2">
      <c r="K86" s="21" t="s">
        <v>128</v>
      </c>
      <c r="L86" s="21">
        <v>7011</v>
      </c>
      <c r="M86" s="23">
        <v>6482768859</v>
      </c>
    </row>
    <row r="87" spans="11:13" x14ac:dyDescent="0.2">
      <c r="K87" s="21" t="s">
        <v>129</v>
      </c>
      <c r="L87" s="21">
        <v>7012</v>
      </c>
      <c r="M87" s="23">
        <v>9220009700</v>
      </c>
    </row>
    <row r="88" spans="11:13" x14ac:dyDescent="0.2">
      <c r="K88" s="21" t="s">
        <v>130</v>
      </c>
      <c r="L88" s="21">
        <v>5019</v>
      </c>
      <c r="M88" s="23">
        <v>6292130562</v>
      </c>
    </row>
    <row r="89" spans="11:13" x14ac:dyDescent="0.2">
      <c r="K89" s="21" t="s">
        <v>131</v>
      </c>
      <c r="L89" s="21">
        <v>5020</v>
      </c>
      <c r="M89" s="23">
        <v>7010226399</v>
      </c>
    </row>
    <row r="90" spans="11:13" x14ac:dyDescent="0.2">
      <c r="K90" s="21" t="s">
        <v>132</v>
      </c>
      <c r="L90" s="21">
        <v>5021</v>
      </c>
      <c r="M90" s="23">
        <v>5213039201</v>
      </c>
    </row>
    <row r="91" spans="11:13" x14ac:dyDescent="0.2">
      <c r="K91" s="21" t="s">
        <v>133</v>
      </c>
      <c r="L91" s="21">
        <v>5071</v>
      </c>
      <c r="M91" s="23">
        <v>5252562533</v>
      </c>
    </row>
    <row r="92" spans="11:13" x14ac:dyDescent="0.2">
      <c r="K92" s="21" t="s">
        <v>134</v>
      </c>
      <c r="L92" s="21">
        <v>6004</v>
      </c>
      <c r="M92" s="23">
        <v>257968471</v>
      </c>
    </row>
    <row r="93" spans="11:13" x14ac:dyDescent="0.2">
      <c r="K93" s="21" t="s">
        <v>135</v>
      </c>
      <c r="L93" s="21">
        <v>5051</v>
      </c>
      <c r="M93" s="23">
        <v>5252560379</v>
      </c>
    </row>
    <row r="94" spans="11:13" x14ac:dyDescent="0.2">
      <c r="K94" s="21" t="s">
        <v>136</v>
      </c>
      <c r="L94" s="21">
        <v>5052</v>
      </c>
      <c r="M94" s="23">
        <v>9522128330</v>
      </c>
    </row>
    <row r="95" spans="11:13" x14ac:dyDescent="0.2">
      <c r="K95" s="21" t="s">
        <v>137</v>
      </c>
      <c r="L95" s="21">
        <v>5086</v>
      </c>
      <c r="M95" s="23">
        <v>9552407922</v>
      </c>
    </row>
    <row r="96" spans="11:13" x14ac:dyDescent="0.2">
      <c r="K96" s="21" t="s">
        <v>138</v>
      </c>
      <c r="L96" s="21">
        <v>5112</v>
      </c>
      <c r="M96" s="23">
        <v>6322029337</v>
      </c>
    </row>
    <row r="97" spans="11:13" x14ac:dyDescent="0.2">
      <c r="K97" s="21" t="s">
        <v>139</v>
      </c>
      <c r="L97" s="21">
        <v>5065</v>
      </c>
      <c r="M97" s="23">
        <v>6731796092</v>
      </c>
    </row>
    <row r="98" spans="11:13" x14ac:dyDescent="0.2">
      <c r="K98" s="21" t="s">
        <v>140</v>
      </c>
      <c r="L98" s="21">
        <v>5047</v>
      </c>
      <c r="M98" s="23">
        <v>9680951169</v>
      </c>
    </row>
    <row r="99" spans="11:13" x14ac:dyDescent="0.2">
      <c r="K99" s="21" t="s">
        <v>141</v>
      </c>
      <c r="L99" s="21">
        <v>5087</v>
      </c>
      <c r="M99" s="23">
        <v>6272430462</v>
      </c>
    </row>
    <row r="100" spans="11:13" x14ac:dyDescent="0.2">
      <c r="K100" s="21" t="s">
        <v>142</v>
      </c>
      <c r="L100" s="21">
        <v>5103</v>
      </c>
      <c r="M100" s="23">
        <v>6781826470</v>
      </c>
    </row>
    <row r="101" spans="11:13" x14ac:dyDescent="0.2">
      <c r="K101" s="21" t="s">
        <v>143</v>
      </c>
      <c r="L101" s="21">
        <v>7010</v>
      </c>
      <c r="M101" s="23">
        <v>6770012048</v>
      </c>
    </row>
    <row r="102" spans="11:13" x14ac:dyDescent="0.2">
      <c r="K102" s="21" t="s">
        <v>144</v>
      </c>
      <c r="L102" s="21">
        <v>5088</v>
      </c>
      <c r="M102" s="23">
        <v>9141567682</v>
      </c>
    </row>
    <row r="103" spans="11:13" x14ac:dyDescent="0.2">
      <c r="K103" s="21" t="s">
        <v>145</v>
      </c>
      <c r="L103" s="21">
        <v>5022</v>
      </c>
      <c r="M103" s="23">
        <v>8721929687</v>
      </c>
    </row>
    <row r="104" spans="11:13" x14ac:dyDescent="0.2">
      <c r="K104" s="21" t="s">
        <v>146</v>
      </c>
      <c r="L104" s="21">
        <v>5094</v>
      </c>
      <c r="M104" s="23">
        <v>7792438157</v>
      </c>
    </row>
    <row r="105" spans="11:13" x14ac:dyDescent="0.2">
      <c r="K105" s="21" t="s">
        <v>147</v>
      </c>
      <c r="L105" s="21">
        <v>5095</v>
      </c>
      <c r="M105" s="23">
        <v>7792475968</v>
      </c>
    </row>
    <row r="106" spans="11:13" x14ac:dyDescent="0.2">
      <c r="K106" s="21" t="s">
        <v>148</v>
      </c>
      <c r="L106" s="21">
        <v>5072</v>
      </c>
      <c r="M106" s="23">
        <v>8971803473</v>
      </c>
    </row>
    <row r="107" spans="11:13" x14ac:dyDescent="0.2">
      <c r="K107" s="21" t="s">
        <v>149</v>
      </c>
      <c r="L107" s="21">
        <v>7005</v>
      </c>
      <c r="M107" s="23">
        <v>9720959445</v>
      </c>
    </row>
    <row r="108" spans="11:13" x14ac:dyDescent="0.2">
      <c r="K108" s="21" t="s">
        <v>150</v>
      </c>
      <c r="L108" s="21">
        <v>5053</v>
      </c>
      <c r="M108" s="23">
        <v>5252516651</v>
      </c>
    </row>
    <row r="109" spans="11:13" x14ac:dyDescent="0.2">
      <c r="K109" s="21" t="s">
        <v>151</v>
      </c>
      <c r="L109" s="21">
        <v>5054</v>
      </c>
      <c r="M109" s="23">
        <v>5272706320</v>
      </c>
    </row>
    <row r="110" spans="11:13" x14ac:dyDescent="0.2">
      <c r="K110" s="21" t="s">
        <v>152</v>
      </c>
      <c r="L110" s="21">
        <v>5061</v>
      </c>
      <c r="M110" s="23">
        <v>7692226935</v>
      </c>
    </row>
    <row r="111" spans="11:13" x14ac:dyDescent="0.2">
      <c r="K111" s="21" t="s">
        <v>153</v>
      </c>
      <c r="L111" s="21">
        <v>7008</v>
      </c>
      <c r="M111" s="23">
        <v>5250002439</v>
      </c>
    </row>
    <row r="112" spans="11:13" x14ac:dyDescent="0.2">
      <c r="K112" s="21" t="s">
        <v>154</v>
      </c>
      <c r="L112" s="21">
        <v>5023</v>
      </c>
      <c r="M112" s="23">
        <v>8880205855</v>
      </c>
    </row>
    <row r="113" spans="11:13" x14ac:dyDescent="0.2">
      <c r="K113" s="21" t="s">
        <v>155</v>
      </c>
      <c r="L113" s="21">
        <v>7007</v>
      </c>
      <c r="M113" s="23">
        <v>6630000795</v>
      </c>
    </row>
    <row r="114" spans="11:13" x14ac:dyDescent="0.2">
      <c r="K114" s="21" t="s">
        <v>156</v>
      </c>
      <c r="L114" s="21">
        <v>5104</v>
      </c>
      <c r="M114" s="23">
        <v>6252134660</v>
      </c>
    </row>
    <row r="115" spans="11:13" x14ac:dyDescent="0.2">
      <c r="K115" s="21" t="s">
        <v>157</v>
      </c>
      <c r="L115" s="21">
        <v>7006</v>
      </c>
      <c r="M115" s="23">
        <v>7792157760</v>
      </c>
    </row>
    <row r="116" spans="11:13" x14ac:dyDescent="0.2">
      <c r="K116" s="21" t="s">
        <v>158</v>
      </c>
      <c r="L116" s="21">
        <v>7009</v>
      </c>
      <c r="M116" s="23">
        <v>6792740329</v>
      </c>
    </row>
    <row r="117" spans="11:13" x14ac:dyDescent="0.2">
      <c r="K117" s="21" t="s">
        <v>159</v>
      </c>
      <c r="L117" s="21">
        <v>5073</v>
      </c>
      <c r="M117" s="23">
        <v>7871715042</v>
      </c>
    </row>
  </sheetData>
  <sheetProtection algorithmName="SHA-512" hashValue="gF7Kh+RcEMYVMAhBP6fU9FO8Ruld16c6U4gAtJeNqJ/Q06omEfTLpNTkGKXlOCTr0IIcCEUH0HFA72uZXAvcCQ==" saltValue="cWKpfbgx+TJ0N8NH5ee0aw==" spinCount="100000" sheet="1"/>
  <conditionalFormatting sqref="C8:C10">
    <cfRule type="notContainsBlanks" priority="2">
      <formula>LEN(TRIM(C8))&gt;0</formula>
    </cfRule>
  </conditionalFormatting>
  <conditionalFormatting sqref="C8:C10 C6 C14:D16">
    <cfRule type="containsBlanks" dxfId="0" priority="3">
      <formula>LEN(TRIM(C6))=0</formula>
    </cfRule>
  </conditionalFormatting>
  <dataValidations count="4">
    <dataValidation type="list" allowBlank="1" showInputMessage="1" showErrorMessage="1" errorTitle="Niedozwolona wartość" error="Wybierz wartość z listy rozwijalnej" sqref="C8">
      <formula1>$G$2:$G$3</formula1>
    </dataValidation>
    <dataValidation type="list" allowBlank="1" showInputMessage="1" showErrorMessage="1" errorTitle="Niedozwolona wartość" error="Wybierz wartość z listy rozwijalnej" sqref="C9">
      <formula1>$H$2:$H$13</formula1>
    </dataValidation>
    <dataValidation type="list" allowBlank="1" showInputMessage="1" showErrorMessage="1" errorTitle="Niedozwolona wartość" error="Wybierz wartość z listy rozwijalnej" sqref="C10">
      <formula1>$J$2:$J$29</formula1>
    </dataValidation>
    <dataValidation type="list" allowBlank="1" showInputMessage="1" showErrorMessage="1" errorTitle="Niedozwolona wartość" error="Wybierz wartość z listy rozwijalnej" sqref="C6">
      <formula1>$K$2:$K$117</formula1>
    </dataValidation>
  </dataValidations>
  <pageMargins left="0.7" right="0.7" top="0.75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7"/>
  <sheetViews>
    <sheetView zoomScale="140" zoomScaleNormal="140" zoomScaleSheetLayoutView="110" workbookViewId="0">
      <selection activeCell="E9" sqref="E9"/>
    </sheetView>
  </sheetViews>
  <sheetFormatPr defaultRowHeight="12.75" outlineLevelRow="1" outlineLevelCol="1" x14ac:dyDescent="0.2"/>
  <cols>
    <col min="1" max="1" width="3.5703125" style="21" customWidth="1"/>
    <col min="2" max="2" width="8.140625" style="32" hidden="1" customWidth="1" outlineLevel="1"/>
    <col min="3" max="3" width="8" style="32" hidden="1" customWidth="1" outlineLevel="1"/>
    <col min="4" max="4" width="11.28515625" style="32" hidden="1" customWidth="1" outlineLevel="1"/>
    <col min="5" max="5" width="49.140625" style="32" customWidth="1" collapsed="1"/>
    <col min="6" max="6" width="29" style="32" customWidth="1"/>
    <col min="7" max="7" width="6.140625" style="32" hidden="1" customWidth="1" outlineLevel="1"/>
    <col min="8" max="8" width="8.42578125" style="32" customWidth="1" collapsed="1"/>
    <col min="9" max="9" width="8.28515625" style="32" customWidth="1"/>
    <col min="10" max="15" width="11.5703125" style="32" hidden="1" customWidth="1" outlineLevel="1"/>
    <col min="16" max="16" width="16.42578125" style="21" customWidth="1" collapsed="1"/>
    <col min="17" max="18" width="16.42578125" style="21" customWidth="1"/>
    <col min="19" max="19" width="10.5703125" style="21" customWidth="1"/>
    <col min="20" max="16384" width="9.140625" style="21"/>
  </cols>
  <sheetData>
    <row r="2" spans="2:19" ht="33.950000000000003" customHeight="1" x14ac:dyDescent="0.2">
      <c r="E2" s="19" t="s">
        <v>163</v>
      </c>
      <c r="F2" s="19"/>
      <c r="P2" s="33" t="str">
        <f>IF(AND(Q7&gt;0,P7=""),"uzupełnij pole 'masa'","")</f>
        <v/>
      </c>
      <c r="Q2" s="33" t="str">
        <f>IF(AND(P7&gt;0,Q7=""),"uzupełnij pole 'praca przewozowa'","")</f>
        <v/>
      </c>
      <c r="R2" s="33" t="str">
        <f>IF(AND(OR(P7&gt;0,Q7&gt;0),R7=""),"uzupełnij pole 'praca eksploatacyjna'","")</f>
        <v/>
      </c>
    </row>
    <row r="3" spans="2:19" ht="33.950000000000003" customHeight="1" x14ac:dyDescent="0.2">
      <c r="E3" s="34"/>
      <c r="P3" s="33"/>
      <c r="Q3" s="33" t="str">
        <f>IF(P7&gt;Q7,"'praca przewozowa' nie może być mniejsza niż 'masa''","")</f>
        <v/>
      </c>
      <c r="R3" s="33"/>
    </row>
    <row r="4" spans="2:19" ht="21.75" customHeight="1" x14ac:dyDescent="0.2">
      <c r="B4" s="35"/>
      <c r="C4" s="35"/>
      <c r="D4" s="35"/>
      <c r="E4" s="35" t="s">
        <v>7</v>
      </c>
      <c r="F4" s="35" t="s">
        <v>43</v>
      </c>
      <c r="G4" s="35"/>
      <c r="H4" s="35" t="s">
        <v>44</v>
      </c>
      <c r="I4" s="35" t="s">
        <v>31</v>
      </c>
      <c r="J4" s="35"/>
      <c r="K4" s="35"/>
      <c r="L4" s="35"/>
      <c r="M4" s="35"/>
      <c r="N4" s="35"/>
      <c r="O4" s="35"/>
      <c r="P4" s="35" t="s">
        <v>45</v>
      </c>
      <c r="Q4" s="35" t="s">
        <v>46</v>
      </c>
      <c r="R4" s="35" t="s">
        <v>28</v>
      </c>
      <c r="S4" s="36" t="s">
        <v>171</v>
      </c>
    </row>
    <row r="5" spans="2:19" s="37" customFormat="1" ht="10.5" customHeight="1" x14ac:dyDescent="0.2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 t="s">
        <v>47</v>
      </c>
      <c r="Q5" s="35" t="s">
        <v>48</v>
      </c>
      <c r="R5" s="35" t="s">
        <v>29</v>
      </c>
      <c r="S5" s="36" t="s">
        <v>172</v>
      </c>
    </row>
    <row r="6" spans="2:19" ht="22.5" hidden="1" outlineLevel="1" x14ac:dyDescent="0.2">
      <c r="B6" s="38" t="s">
        <v>173</v>
      </c>
      <c r="C6" s="38" t="s">
        <v>34</v>
      </c>
      <c r="D6" s="38" t="s">
        <v>10</v>
      </c>
      <c r="E6" s="38" t="s">
        <v>35</v>
      </c>
      <c r="F6" s="38" t="s">
        <v>30</v>
      </c>
      <c r="G6" s="38" t="s">
        <v>32</v>
      </c>
      <c r="H6" s="38" t="s">
        <v>33</v>
      </c>
      <c r="I6" s="38" t="s">
        <v>31</v>
      </c>
      <c r="J6" s="38" t="s">
        <v>174</v>
      </c>
      <c r="K6" s="38" t="s">
        <v>175</v>
      </c>
      <c r="L6" s="38" t="s">
        <v>176</v>
      </c>
      <c r="M6" s="38" t="s">
        <v>177</v>
      </c>
      <c r="N6" s="38" t="s">
        <v>178</v>
      </c>
      <c r="O6" s="38" t="s">
        <v>179</v>
      </c>
      <c r="P6" s="38" t="s">
        <v>160</v>
      </c>
      <c r="Q6" s="38" t="s">
        <v>161</v>
      </c>
      <c r="R6" s="38" t="s">
        <v>162</v>
      </c>
      <c r="S6" s="38" t="s">
        <v>184</v>
      </c>
    </row>
    <row r="7" spans="2:19" ht="30.75" customHeight="1" collapsed="1" x14ac:dyDescent="0.2">
      <c r="B7" s="18" t="s">
        <v>42</v>
      </c>
      <c r="C7" s="10" t="e">
        <f>VLOOKUP(E7,metryka!$K$2:$M$201,2,0)</f>
        <v>#N/A</v>
      </c>
      <c r="D7" s="11" t="e">
        <f>VLOOKUP(E7,metryka!$K$2:$M$201,3,0)</f>
        <v>#N/A</v>
      </c>
      <c r="E7" s="12" t="str">
        <f>IF(metryka!C6="","uzupełnij w arkuszu 'metryka'",metryka!C6)</f>
        <v>uzupełnij w arkuszu 'metryka'</v>
      </c>
      <c r="F7" s="12" t="str">
        <f>IF(metryka!C8="","uzupełnij w arkuszu 'metryka'",metryka!C8)</f>
        <v>uzupełnij w arkuszu 'metryka'</v>
      </c>
      <c r="G7" s="16" t="e">
        <f>VLOOKUP(H7,metryka!$H$2:$I$13,2,0)</f>
        <v>#N/A</v>
      </c>
      <c r="H7" s="12" t="str">
        <f>IF(metryka!C9="","uzupełnij w arkuszu 'metryka'",metryka!C9)</f>
        <v>uzupełnij w arkuszu 'metryka'</v>
      </c>
      <c r="I7" s="16" t="str">
        <f>IF(metryka!C10="","uzupełnij w arkuszu 'metryka'",metryka!C10)</f>
        <v>uzupełnij w arkuszu 'metryka'</v>
      </c>
      <c r="J7" s="16">
        <f>metryka!C14</f>
        <v>0</v>
      </c>
      <c r="K7" s="17">
        <f>metryka!C15</f>
        <v>0</v>
      </c>
      <c r="L7" s="16">
        <f>metryka!C16</f>
        <v>0</v>
      </c>
      <c r="M7" s="16">
        <f>metryka!D14</f>
        <v>0</v>
      </c>
      <c r="N7" s="17">
        <f>metryka!D15</f>
        <v>0</v>
      </c>
      <c r="O7" s="16">
        <f>metryka!D16</f>
        <v>0</v>
      </c>
      <c r="P7" s="13"/>
      <c r="Q7" s="13"/>
      <c r="R7" s="14"/>
      <c r="S7" s="39" t="e">
        <f>Q7/P7</f>
        <v>#DIV/0!</v>
      </c>
    </row>
  </sheetData>
  <sheetProtection algorithmName="SHA-512" hashValue="mquexm4psTS415v8uzzo51kZ34ptHEkazFXCTF8nBZGutDCfZM8wxU/c7Q1knffG71cbB4s/f9U6LnGrBCsCfg==" saltValue="kq2OPXFsX3fE+GlnA9vC1g==" spinCount="100000" sheet="1" objects="1" scenarios="1"/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"/>
  <sheetViews>
    <sheetView workbookViewId="0">
      <selection activeCell="B6" sqref="B6"/>
    </sheetView>
  </sheetViews>
  <sheetFormatPr defaultRowHeight="12.75" x14ac:dyDescent="0.2"/>
  <cols>
    <col min="1" max="1" width="4.5703125" style="1" customWidth="1"/>
    <col min="2" max="2" width="37.42578125" style="15" bestFit="1" customWidth="1"/>
    <col min="3" max="3" width="46.7109375" style="15" bestFit="1" customWidth="1"/>
    <col min="4" max="16384" width="9.140625" style="1"/>
  </cols>
  <sheetData>
    <row r="2" spans="2:3" x14ac:dyDescent="0.2">
      <c r="B2" s="15" t="s">
        <v>36</v>
      </c>
      <c r="C2" s="15" t="s">
        <v>37</v>
      </c>
    </row>
    <row r="3" spans="2:3" x14ac:dyDescent="0.2">
      <c r="B3" s="15" t="s">
        <v>38</v>
      </c>
      <c r="C3" s="15" t="s">
        <v>39</v>
      </c>
    </row>
    <row r="4" spans="2:3" x14ac:dyDescent="0.2">
      <c r="B4" s="15" t="s">
        <v>40</v>
      </c>
      <c r="C4" s="15" t="s">
        <v>41</v>
      </c>
    </row>
    <row r="5" spans="2:3" x14ac:dyDescent="0.2">
      <c r="B5" s="15" t="s">
        <v>164</v>
      </c>
      <c r="C5" s="15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metryka</vt:lpstr>
      <vt:lpstr>sprawozdanie P_TOW</vt:lpstr>
      <vt:lpstr>notes</vt:lpstr>
      <vt:lpstr>metryka!Obszar_wydruku</vt:lpstr>
      <vt:lpstr>'sprawozdanie P_TOW'!Obszar_wydruku</vt:lpstr>
    </vt:vector>
  </TitlesOfParts>
  <Company>Urzad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Drygiel</dc:creator>
  <cp:lastModifiedBy>Adam Urbaniak</cp:lastModifiedBy>
  <dcterms:created xsi:type="dcterms:W3CDTF">2024-01-17T11:47:30Z</dcterms:created>
  <dcterms:modified xsi:type="dcterms:W3CDTF">2024-02-01T12:39:08Z</dcterms:modified>
</cp:coreProperties>
</file>