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rygiel\Documents\aaa S MIESIĘCZNE\KeB\"/>
    </mc:Choice>
  </mc:AlternateContent>
  <bookViews>
    <workbookView xWindow="0" yWindow="0" windowWidth="28800" windowHeight="12300"/>
  </bookViews>
  <sheets>
    <sheet name="metryka" sheetId="2" r:id="rId1"/>
    <sheet name="sprawozdanie P_PAS" sheetId="3" r:id="rId2"/>
    <sheet name="notes" sheetId="4" state="hidden" r:id="rId3"/>
  </sheets>
  <definedNames>
    <definedName name="_xlnm._FilterDatabase" localSheetId="0" hidden="1">metryka!$G$1:$M$115</definedName>
    <definedName name="Kwartał" localSheetId="0">#REF!</definedName>
    <definedName name="Kwartał" localSheetId="1">#REF!</definedName>
    <definedName name="Kwartał">#REF!</definedName>
    <definedName name="Miesiąc" localSheetId="0">#REF!</definedName>
    <definedName name="Miesiąc" localSheetId="1">#REF!</definedName>
    <definedName name="Miesiąc">#REF!</definedName>
    <definedName name="_xlnm.Print_Area" localSheetId="0">metryka!$A$2:$F$12</definedName>
    <definedName name="_xlnm.Print_Area" localSheetId="1">'sprawozdanie P_PAS'!$B$4:$S$7</definedName>
    <definedName name="Podmiot" localSheetId="0">#REF!</definedName>
    <definedName name="Podmiot" localSheetId="1">#REF!</definedName>
    <definedName name="Podmiot">#REF!</definedName>
    <definedName name="Podmioty" localSheetId="0">#REF!</definedName>
    <definedName name="Podmioty" localSheetId="1">#REF!</definedName>
    <definedName name="Podmioty">#REF!</definedName>
    <definedName name="Rok" localSheetId="0">#REF!</definedName>
    <definedName name="Rok" localSheetId="1">#REF!</definedName>
    <definedName name="Rok">#REF!</definedName>
    <definedName name="TT" localSheetId="0">#REF!</definedName>
    <definedName name="TT" localSheetId="1">#REF!</definedName>
    <definedName name="TT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" i="3" l="1"/>
  <c r="P2" i="3" l="1"/>
  <c r="Q3" i="3"/>
  <c r="Q2" i="3" l="1"/>
  <c r="O7" i="3" l="1"/>
  <c r="N7" i="3"/>
  <c r="M7" i="3"/>
  <c r="L7" i="3"/>
  <c r="K7" i="3"/>
  <c r="J7" i="3"/>
  <c r="S7" i="3"/>
  <c r="I7" i="3" l="1"/>
  <c r="H7" i="3"/>
  <c r="F7" i="3"/>
  <c r="E7" i="3"/>
  <c r="C7" i="2" l="1"/>
  <c r="D7" i="3" l="1"/>
  <c r="C7" i="3"/>
  <c r="G7" i="3"/>
</calcChain>
</file>

<file path=xl/sharedStrings.xml><?xml version="1.0" encoding="utf-8"?>
<sst xmlns="http://schemas.openxmlformats.org/spreadsheetml/2006/main" count="108" uniqueCount="102">
  <si>
    <t>pierwsze sprawozdanie</t>
  </si>
  <si>
    <t>styczeń</t>
  </si>
  <si>
    <t>wypełnij metrykę sprawozdania</t>
  </si>
  <si>
    <t>korekta</t>
  </si>
  <si>
    <t>luty</t>
  </si>
  <si>
    <t>marzec</t>
  </si>
  <si>
    <t>kwiecień</t>
  </si>
  <si>
    <t>Nazwa Podmiotu</t>
  </si>
  <si>
    <t>wybierz z listy rozwijalnej</t>
  </si>
  <si>
    <t>maj</t>
  </si>
  <si>
    <t>NIP</t>
  </si>
  <si>
    <t>pole wypełniane automatycznie na podstawie nazwy Podmiotu</t>
  </si>
  <si>
    <t>czerwiec</t>
  </si>
  <si>
    <t>Pierwsze sprawozdanie czy korekta?</t>
  </si>
  <si>
    <t>lipiec</t>
  </si>
  <si>
    <t>Za który miesiąc?</t>
  </si>
  <si>
    <t>sierpień</t>
  </si>
  <si>
    <t>Za który rok?</t>
  </si>
  <si>
    <t>wrzesień</t>
  </si>
  <si>
    <t>październik</t>
  </si>
  <si>
    <t>listopad</t>
  </si>
  <si>
    <t>osoba / osoby 
sporządzające sprawozdanie</t>
  </si>
  <si>
    <t>osoba / osoby 
zatwierdzające sprawozdanie</t>
  </si>
  <si>
    <t>grudzień</t>
  </si>
  <si>
    <t>imię i nazwisko, 
zakres wypełnianych danych*</t>
  </si>
  <si>
    <t>numer / numery 
telefonu</t>
  </si>
  <si>
    <t>adres / adresy 
e-mail</t>
  </si>
  <si>
    <t>* jeżeli więcej niż jedna osoba</t>
  </si>
  <si>
    <t>praca eksploatacyjna</t>
  </si>
  <si>
    <t>poc-km</t>
  </si>
  <si>
    <t>Raport_Wersja</t>
  </si>
  <si>
    <t>Rok</t>
  </si>
  <si>
    <t>Miesiąc_ID</t>
  </si>
  <si>
    <t>Miesiąc_Nazwa</t>
  </si>
  <si>
    <t>Przewoźnik_ID</t>
  </si>
  <si>
    <t>Przewoźnik_Nazwa_Pełna</t>
  </si>
  <si>
    <t>aktualizacaj list rozwijalnych w ciągu roku?</t>
  </si>
  <si>
    <t>dodanie nowego przewoźnika</t>
  </si>
  <si>
    <t>czy możemy podmienić w KEB?</t>
  </si>
  <si>
    <t>zmiana nazwy przewoźnika już działającego</t>
  </si>
  <si>
    <t>p pas tow</t>
  </si>
  <si>
    <t>identyczne nazwy przewoźników - spr</t>
  </si>
  <si>
    <t>Sprawozdanie / Korekta</t>
  </si>
  <si>
    <t>Miesiąc</t>
  </si>
  <si>
    <t>Cargo - Polska sp. z o.o.</t>
  </si>
  <si>
    <t>Cargo Master sp. z o.o.</t>
  </si>
  <si>
    <t>CARGO Przewozy Towarowe, Transport sp. z o.o. sp. k.</t>
  </si>
  <si>
    <t>Freightliner PL sp. z o.o.</t>
  </si>
  <si>
    <t>Jaxan Rail sp. z o.o.</t>
  </si>
  <si>
    <t>Mobil Lok Servis sp. z o.o.</t>
  </si>
  <si>
    <t>NKN Usługi Kolejowe sp. z o.o.</t>
  </si>
  <si>
    <t>Olavion sp. z o.o.</t>
  </si>
  <si>
    <t>PKP Cargo S.A.</t>
  </si>
  <si>
    <t>Rail Cargo Carrier - Poland sp. z o.o.</t>
  </si>
  <si>
    <t>Rail STM sp. z o.o.</t>
  </si>
  <si>
    <t>Railpolonia sp. z o.o.</t>
  </si>
  <si>
    <t>Railtrans Poland sp. z o.o. sp. k.</t>
  </si>
  <si>
    <t>SKPL Cargo sp. z o.o.</t>
  </si>
  <si>
    <t>nazwa przewoźnika</t>
  </si>
  <si>
    <t>z KEB wpisana przez przewoźnika czy z pliku T 2023</t>
  </si>
  <si>
    <t>Kontakt do UTK</t>
  </si>
  <si>
    <t>pole obowiązkowe</t>
  </si>
  <si>
    <t>średnia odległosć</t>
  </si>
  <si>
    <t>km</t>
  </si>
  <si>
    <t>Raport_Nazwa</t>
  </si>
  <si>
    <t>Dane kontaktowe Podmiotu</t>
  </si>
  <si>
    <t>P_PAS</t>
  </si>
  <si>
    <t>PPAS_SPO_OSOBA</t>
  </si>
  <si>
    <t>PPAS_SPO_TEL</t>
  </si>
  <si>
    <t>PPAS_SPO_MAIL</t>
  </si>
  <si>
    <t>PPAS_ZAT_OSOBA</t>
  </si>
  <si>
    <t>PPAS_ZAT_TEL</t>
  </si>
  <si>
    <t>PPAS_ZAT_MAIL</t>
  </si>
  <si>
    <t>PPAS_EKSPL[POCKM]</t>
  </si>
  <si>
    <t>SPRAWOZDANIE "P-PAS" przewozy osób - metryka</t>
  </si>
  <si>
    <t>Arriva RP sp. z o.o.</t>
  </si>
  <si>
    <t>Dolnośląskie Linie Autobusowe sp. z o.o.</t>
  </si>
  <si>
    <t>Koleje Dolnośląskie S.A.</t>
  </si>
  <si>
    <t>Koleje Małopolskie sp. z o.o.</t>
  </si>
  <si>
    <t>Koleje Mazowieckie - KM sp. z o.o.</t>
  </si>
  <si>
    <t>Koleje Śląskie sp. z o.o.</t>
  </si>
  <si>
    <t>Koleje Wielkopolskie sp. z o.o.</t>
  </si>
  <si>
    <t>Leo Express Global a.s.</t>
  </si>
  <si>
    <t>Leo Express s.r.o.</t>
  </si>
  <si>
    <t>Łódzka Kolej Aglomeracyjna sp. z o.o.</t>
  </si>
  <si>
    <t>Parowozownia Wolsztyn</t>
  </si>
  <si>
    <t>PKP Intercity S.A.</t>
  </si>
  <si>
    <t>PKP Szybka Kolej Miejska w Trójmieście sp. z o.o.</t>
  </si>
  <si>
    <t>Polregio S.A.</t>
  </si>
  <si>
    <t>Regiojet a.s.</t>
  </si>
  <si>
    <t>Szybka Kolej Miejska sp. z o.o. - Warszawa</t>
  </si>
  <si>
    <t>Usedomer Baderbahn GmbH</t>
  </si>
  <si>
    <t>Warszawska Kolej Dojazdowa sp. z o.o.</t>
  </si>
  <si>
    <t xml:space="preserve">liczba pasażerów              </t>
  </si>
  <si>
    <t xml:space="preserve">praca przewozowa               </t>
  </si>
  <si>
    <t>osób</t>
  </si>
  <si>
    <t>pas-km</t>
  </si>
  <si>
    <t>PPAS_PRACA[PASKM]</t>
  </si>
  <si>
    <t>PPAS_PAS[LICZBA]</t>
  </si>
  <si>
    <t>SPRAWOZDANIE "P-PAS" przewozy osób - dane podstawowe</t>
  </si>
  <si>
    <r>
      <t xml:space="preserve">W przypadku pytań lub wątpliwości dotyczących sprawozdania, prosimy o kontakt pod następujące numery telefonu:
</t>
    </r>
    <r>
      <rPr>
        <b/>
        <sz val="9"/>
        <color theme="1"/>
        <rFont val="Arial"/>
        <family val="2"/>
        <charset val="238"/>
      </rPr>
      <t>(22) 749 13 84
(22) 749 15 64
(22) 699 60 69 
(22) 749 14 16
(22) 749 15 66
(22) 749 15 63</t>
    </r>
  </si>
  <si>
    <t>PPAS_SR_ODLEGLOSC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</si>
</sst>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\-000\-00\-00"/>
    <numFmt numFmtId="165" formatCode="#,##0.0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u/>
      <sz val="13"/>
      <color theme="0"/>
      <name val="Arial"/>
      <family val="2"/>
      <charset val="238"/>
    </font>
    <font>
      <b/>
      <sz val="13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sz val="8"/>
      <color theme="0" tint="-0.499984740745262"/>
      <name val="Arial"/>
      <family val="2"/>
      <charset val="238"/>
    </font>
    <font>
      <u/>
      <sz val="10"/>
      <color indexed="12"/>
      <name val="Arial CE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7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42">
    <xf numFmtId="0" fontId="0" fillId="0" borderId="0" xfId="0"/>
    <xf numFmtId="0" fontId="1" fillId="0" borderId="0" xfId="1"/>
    <xf numFmtId="0" fontId="1" fillId="0" borderId="1" xfId="1" applyFont="1" applyBorder="1" applyAlignment="1" applyProtection="1">
      <alignment horizontal="right" vertical="center"/>
      <protection locked="0"/>
    </xf>
    <xf numFmtId="0" fontId="1" fillId="3" borderId="1" xfId="1" applyFont="1" applyFill="1" applyBorder="1" applyAlignment="1" applyProtection="1">
      <alignment horizontal="right" vertical="center" wrapText="1"/>
    </xf>
    <xf numFmtId="0" fontId="1" fillId="3" borderId="1" xfId="1" applyFont="1" applyFill="1" applyBorder="1" applyAlignment="1" applyProtection="1">
      <alignment horizontal="center" vertical="center" wrapText="1"/>
    </xf>
    <xf numFmtId="0" fontId="0" fillId="0" borderId="1" xfId="2" applyFont="1" applyBorder="1" applyAlignment="1" applyProtection="1">
      <alignment horizontal="right" vertical="top" wrapText="1"/>
      <protection locked="0"/>
    </xf>
    <xf numFmtId="0" fontId="1" fillId="3" borderId="1" xfId="1" applyFont="1" applyFill="1" applyBorder="1" applyAlignment="1" applyProtection="1">
      <alignment horizontal="right" vertical="top" wrapText="1"/>
    </xf>
    <xf numFmtId="3" fontId="0" fillId="0" borderId="1" xfId="2" applyNumberFormat="1" applyFont="1" applyBorder="1" applyAlignment="1" applyProtection="1">
      <alignment horizontal="right" vertical="top" wrapText="1"/>
      <protection locked="0"/>
    </xf>
    <xf numFmtId="3" fontId="1" fillId="0" borderId="1" xfId="2" applyNumberFormat="1" applyFont="1" applyBorder="1" applyAlignment="1" applyProtection="1">
      <alignment horizontal="right" vertical="top" wrapText="1"/>
      <protection locked="0"/>
    </xf>
    <xf numFmtId="0" fontId="6" fillId="0" borderId="1" xfId="3" applyFont="1" applyBorder="1" applyAlignment="1" applyProtection="1">
      <alignment horizontal="right" vertical="top" wrapText="1"/>
      <protection locked="0"/>
    </xf>
    <xf numFmtId="0" fontId="9" fillId="4" borderId="1" xfId="1" applyNumberFormat="1" applyFont="1" applyFill="1" applyBorder="1" applyAlignment="1" applyProtection="1">
      <alignment horizontal="right" vertical="center"/>
    </xf>
    <xf numFmtId="164" fontId="9" fillId="4" borderId="1" xfId="1" applyNumberFormat="1" applyFont="1" applyFill="1" applyBorder="1" applyAlignment="1" applyProtection="1">
      <alignment horizontal="right" vertical="center"/>
    </xf>
    <xf numFmtId="0" fontId="9" fillId="4" borderId="1" xfId="1" applyNumberFormat="1" applyFont="1" applyFill="1" applyBorder="1" applyAlignment="1" applyProtection="1">
      <alignment horizontal="left" vertical="center" wrapText="1"/>
    </xf>
    <xf numFmtId="3" fontId="9" fillId="0" borderId="1" xfId="1" quotePrefix="1" applyNumberFormat="1" applyFont="1" applyFill="1" applyBorder="1" applyAlignment="1" applyProtection="1">
      <alignment horizontal="right" vertical="center" wrapText="1"/>
      <protection locked="0"/>
    </xf>
    <xf numFmtId="3" fontId="9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1" applyAlignment="1">
      <alignment horizontal="left"/>
    </xf>
    <xf numFmtId="0" fontId="9" fillId="4" borderId="1" xfId="1" applyNumberFormat="1" applyFont="1" applyFill="1" applyBorder="1" applyAlignment="1" applyProtection="1">
      <alignment horizontal="right" vertical="center" wrapText="1"/>
    </xf>
    <xf numFmtId="3" fontId="9" fillId="4" borderId="1" xfId="1" applyNumberFormat="1" applyFont="1" applyFill="1" applyBorder="1" applyAlignment="1" applyProtection="1">
      <alignment horizontal="right" vertical="center" wrapText="1"/>
    </xf>
    <xf numFmtId="0" fontId="9" fillId="4" borderId="1" xfId="1" applyNumberFormat="1" applyFont="1" applyFill="1" applyBorder="1" applyAlignment="1" applyProtection="1">
      <alignment horizontal="left" vertical="center"/>
    </xf>
    <xf numFmtId="0" fontId="2" fillId="2" borderId="0" xfId="1" applyFont="1" applyFill="1" applyBorder="1" applyAlignment="1" applyProtection="1">
      <alignment vertical="top"/>
    </xf>
    <xf numFmtId="0" fontId="3" fillId="2" borderId="0" xfId="1" applyFont="1" applyFill="1" applyBorder="1" applyAlignment="1" applyProtection="1">
      <alignment vertical="top"/>
    </xf>
    <xf numFmtId="0" fontId="1" fillId="0" borderId="0" xfId="1" applyProtection="1"/>
    <xf numFmtId="0" fontId="1" fillId="4" borderId="0" xfId="1" applyFont="1" applyFill="1" applyProtection="1"/>
    <xf numFmtId="0" fontId="1" fillId="4" borderId="0" xfId="1" applyFill="1" applyProtection="1"/>
    <xf numFmtId="164" fontId="1" fillId="4" borderId="0" xfId="1" applyNumberFormat="1" applyFill="1" applyProtection="1"/>
    <xf numFmtId="0" fontId="4" fillId="2" borderId="0" xfId="1" applyFont="1" applyFill="1" applyBorder="1" applyAlignment="1" applyProtection="1"/>
    <xf numFmtId="0" fontId="1" fillId="0" borderId="0" xfId="1" applyFont="1" applyProtection="1"/>
    <xf numFmtId="0" fontId="5" fillId="0" borderId="0" xfId="1" applyFont="1" applyProtection="1"/>
    <xf numFmtId="164" fontId="1" fillId="4" borderId="1" xfId="1" applyNumberFormat="1" applyFont="1" applyFill="1" applyBorder="1" applyAlignment="1" applyProtection="1">
      <alignment horizontal="right" vertical="center"/>
    </xf>
    <xf numFmtId="0" fontId="1" fillId="0" borderId="0" xfId="1" applyAlignment="1" applyProtection="1">
      <alignment horizontal="right"/>
    </xf>
    <xf numFmtId="0" fontId="3" fillId="2" borderId="1" xfId="1" applyFont="1" applyFill="1" applyBorder="1" applyAlignment="1" applyProtection="1">
      <alignment horizontal="left" vertical="center" wrapText="1"/>
    </xf>
    <xf numFmtId="0" fontId="7" fillId="0" borderId="0" xfId="1" applyFont="1" applyAlignment="1" applyProtection="1">
      <alignment horizontal="left"/>
    </xf>
    <xf numFmtId="0" fontId="7" fillId="5" borderId="0" xfId="1" applyFont="1" applyFill="1" applyAlignment="1" applyProtection="1">
      <alignment horizontal="left"/>
    </xf>
    <xf numFmtId="0" fontId="12" fillId="4" borderId="2" xfId="4" applyFont="1" applyFill="1" applyBorder="1" applyAlignment="1" applyProtection="1">
      <alignment horizontal="center" vertical="center" wrapText="1"/>
    </xf>
    <xf numFmtId="0" fontId="1" fillId="0" borderId="0" xfId="1" applyAlignment="1" applyProtection="1">
      <alignment wrapText="1"/>
    </xf>
    <xf numFmtId="0" fontId="9" fillId="0" borderId="0" xfId="1" applyFont="1" applyAlignment="1" applyProtection="1">
      <alignment horizontal="center" vertical="center" wrapText="1"/>
    </xf>
    <xf numFmtId="0" fontId="8" fillId="0" borderId="0" xfId="1" applyFont="1" applyBorder="1" applyAlignment="1" applyProtection="1"/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9" fillId="0" borderId="0" xfId="1" applyFont="1" applyAlignment="1" applyProtection="1">
      <alignment horizontal="center" vertical="center"/>
    </xf>
    <xf numFmtId="49" fontId="10" fillId="0" borderId="0" xfId="1" applyNumberFormat="1" applyFont="1" applyFill="1" applyBorder="1" applyAlignment="1" applyProtection="1">
      <alignment horizontal="left" vertical="center" wrapText="1"/>
    </xf>
    <xf numFmtId="165" fontId="9" fillId="4" borderId="1" xfId="0" applyNumberFormat="1" applyFont="1" applyFill="1" applyBorder="1" applyAlignment="1" applyProtection="1">
      <alignment horizontal="right" vertical="center" wrapText="1"/>
    </xf>
  </cellXfs>
  <cellStyles count="5">
    <cellStyle name="Hiperłącze 2 3" xfId="3"/>
    <cellStyle name="Normalny" xfId="0" builtinId="0"/>
    <cellStyle name="Normalny 10" xfId="1"/>
    <cellStyle name="Normalny 3" xfId="4"/>
    <cellStyle name="Normalny 3 18" xfId="2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3"/>
  <sheetViews>
    <sheetView tabSelected="1" zoomScale="140" zoomScaleNormal="140" zoomScaleSheetLayoutView="100" workbookViewId="0">
      <selection activeCell="C6" sqref="C6"/>
    </sheetView>
  </sheetViews>
  <sheetFormatPr defaultRowHeight="12.75" outlineLevelCol="1" x14ac:dyDescent="0.2"/>
  <cols>
    <col min="1" max="1" width="3.28515625" style="21" customWidth="1"/>
    <col min="2" max="2" width="28.140625" style="21" customWidth="1"/>
    <col min="3" max="4" width="43.7109375" style="21" customWidth="1"/>
    <col min="5" max="5" width="4.85546875" style="21" customWidth="1"/>
    <col min="6" max="6" width="8.85546875" style="21" customWidth="1"/>
    <col min="7" max="7" width="21.85546875" style="21" hidden="1" customWidth="1" outlineLevel="1"/>
    <col min="8" max="8" width="10.7109375" style="21" hidden="1" customWidth="1" outlineLevel="1"/>
    <col min="9" max="9" width="4.85546875" style="21" hidden="1" customWidth="1" outlineLevel="1"/>
    <col min="10" max="10" width="5.5703125" style="21" hidden="1" customWidth="1" outlineLevel="1"/>
    <col min="11" max="11" width="56.140625" style="21" hidden="1" customWidth="1" outlineLevel="1"/>
    <col min="12" max="12" width="5.5703125" style="21" hidden="1" customWidth="1" outlineLevel="1"/>
    <col min="13" max="14" width="14.140625" style="21" hidden="1" customWidth="1" outlineLevel="1"/>
    <col min="15" max="15" width="9.140625" style="21" collapsed="1"/>
    <col min="16" max="16384" width="9.140625" style="21"/>
  </cols>
  <sheetData>
    <row r="2" spans="2:14" ht="16.5" x14ac:dyDescent="0.2">
      <c r="B2" s="19" t="s">
        <v>74</v>
      </c>
      <c r="C2" s="20"/>
      <c r="D2" s="20"/>
      <c r="G2" s="22" t="s">
        <v>0</v>
      </c>
      <c r="H2" s="23" t="s">
        <v>1</v>
      </c>
      <c r="I2" s="23">
        <v>1</v>
      </c>
      <c r="J2" s="23">
        <v>2023</v>
      </c>
      <c r="K2" s="23" t="s">
        <v>75</v>
      </c>
      <c r="L2" s="23">
        <v>4001</v>
      </c>
      <c r="M2" s="24">
        <v>7010092409</v>
      </c>
      <c r="N2" s="24"/>
    </row>
    <row r="3" spans="2:14" ht="16.5" x14ac:dyDescent="0.2">
      <c r="B3" s="25" t="s">
        <v>2</v>
      </c>
      <c r="C3" s="20"/>
      <c r="D3" s="20"/>
      <c r="G3" s="22" t="s">
        <v>3</v>
      </c>
      <c r="H3" s="23" t="s">
        <v>4</v>
      </c>
      <c r="I3" s="23">
        <v>2</v>
      </c>
      <c r="J3" s="23">
        <v>2024</v>
      </c>
      <c r="K3" s="23" t="s">
        <v>44</v>
      </c>
      <c r="L3" s="23">
        <v>4003</v>
      </c>
      <c r="M3" s="24">
        <v>8992737758</v>
      </c>
      <c r="N3" s="24"/>
    </row>
    <row r="4" spans="2:14" x14ac:dyDescent="0.2">
      <c r="G4" s="26"/>
      <c r="H4" s="23" t="s">
        <v>5</v>
      </c>
      <c r="I4" s="23">
        <v>3</v>
      </c>
      <c r="J4" s="23">
        <v>2025</v>
      </c>
      <c r="K4" s="23" t="s">
        <v>45</v>
      </c>
      <c r="L4" s="23">
        <v>4002</v>
      </c>
      <c r="M4" s="24">
        <v>8792647677</v>
      </c>
      <c r="N4" s="24"/>
    </row>
    <row r="5" spans="2:14" x14ac:dyDescent="0.2">
      <c r="C5" s="26"/>
      <c r="D5" s="26"/>
      <c r="G5" s="26"/>
      <c r="H5" s="23" t="s">
        <v>6</v>
      </c>
      <c r="I5" s="23">
        <v>4</v>
      </c>
      <c r="J5" s="23">
        <v>2026</v>
      </c>
      <c r="K5" s="23" t="s">
        <v>46</v>
      </c>
      <c r="L5" s="23">
        <v>4004</v>
      </c>
      <c r="M5" s="24">
        <v>8992737557</v>
      </c>
      <c r="N5" s="24"/>
    </row>
    <row r="6" spans="2:14" x14ac:dyDescent="0.2">
      <c r="B6" s="3" t="s">
        <v>7</v>
      </c>
      <c r="C6" s="2"/>
      <c r="D6" s="27" t="s">
        <v>8</v>
      </c>
      <c r="H6" s="23" t="s">
        <v>9</v>
      </c>
      <c r="I6" s="23">
        <v>5</v>
      </c>
      <c r="J6" s="23">
        <v>2027</v>
      </c>
      <c r="K6" s="23" t="s">
        <v>76</v>
      </c>
      <c r="L6" s="23">
        <v>4005</v>
      </c>
      <c r="M6" s="24">
        <v>8992260061</v>
      </c>
      <c r="N6" s="24"/>
    </row>
    <row r="7" spans="2:14" x14ac:dyDescent="0.2">
      <c r="B7" s="3" t="s">
        <v>10</v>
      </c>
      <c r="C7" s="28" t="str">
        <f>IF(ISERROR(VLOOKUP(C6,metryka!$K$2:$M$200,3,0)),"",VLOOKUP(C6,metryka!$K$2:$M$200,3,0))</f>
        <v/>
      </c>
      <c r="D7" s="27" t="s">
        <v>11</v>
      </c>
      <c r="H7" s="23" t="s">
        <v>12</v>
      </c>
      <c r="I7" s="23">
        <v>6</v>
      </c>
      <c r="J7" s="23">
        <v>2028</v>
      </c>
      <c r="K7" s="23" t="s">
        <v>47</v>
      </c>
      <c r="L7" s="23">
        <v>4006</v>
      </c>
      <c r="M7" s="24">
        <v>9512158418</v>
      </c>
      <c r="N7" s="24"/>
    </row>
    <row r="8" spans="2:14" ht="25.5" x14ac:dyDescent="0.2">
      <c r="B8" s="3" t="s">
        <v>13</v>
      </c>
      <c r="C8" s="2"/>
      <c r="D8" s="27" t="s">
        <v>8</v>
      </c>
      <c r="H8" s="23" t="s">
        <v>14</v>
      </c>
      <c r="I8" s="23">
        <v>7</v>
      </c>
      <c r="J8" s="23">
        <v>2029</v>
      </c>
      <c r="K8" s="23" t="s">
        <v>48</v>
      </c>
      <c r="L8" s="23">
        <v>4007</v>
      </c>
      <c r="M8" s="24">
        <v>6342998909</v>
      </c>
      <c r="N8" s="24"/>
    </row>
    <row r="9" spans="2:14" x14ac:dyDescent="0.2">
      <c r="B9" s="3" t="s">
        <v>15</v>
      </c>
      <c r="C9" s="2"/>
      <c r="D9" s="27" t="s">
        <v>8</v>
      </c>
      <c r="H9" s="23" t="s">
        <v>16</v>
      </c>
      <c r="I9" s="23">
        <v>8</v>
      </c>
      <c r="J9" s="23">
        <v>2030</v>
      </c>
      <c r="K9" s="23" t="s">
        <v>77</v>
      </c>
      <c r="L9" s="23">
        <v>3001</v>
      </c>
      <c r="M9" s="24">
        <v>6912402576</v>
      </c>
      <c r="N9" s="24"/>
    </row>
    <row r="10" spans="2:14" x14ac:dyDescent="0.2">
      <c r="B10" s="3" t="s">
        <v>17</v>
      </c>
      <c r="C10" s="2"/>
      <c r="D10" s="27" t="s">
        <v>8</v>
      </c>
      <c r="H10" s="23" t="s">
        <v>18</v>
      </c>
      <c r="I10" s="23">
        <v>9</v>
      </c>
      <c r="J10" s="23">
        <v>2031</v>
      </c>
      <c r="K10" s="23" t="s">
        <v>78</v>
      </c>
      <c r="L10" s="23">
        <v>3002</v>
      </c>
      <c r="M10" s="24">
        <v>6772379445</v>
      </c>
      <c r="N10" s="24"/>
    </row>
    <row r="11" spans="2:14" x14ac:dyDescent="0.2">
      <c r="B11" s="29"/>
      <c r="C11" s="29"/>
      <c r="D11" s="26"/>
      <c r="H11" s="23" t="s">
        <v>19</v>
      </c>
      <c r="I11" s="23">
        <v>10</v>
      </c>
      <c r="J11" s="23">
        <v>2032</v>
      </c>
      <c r="K11" s="23" t="s">
        <v>79</v>
      </c>
      <c r="L11" s="23">
        <v>3003</v>
      </c>
      <c r="M11" s="24">
        <v>1132520369</v>
      </c>
      <c r="N11" s="24"/>
    </row>
    <row r="12" spans="2:14" x14ac:dyDescent="0.2">
      <c r="B12" s="29"/>
      <c r="C12" s="29"/>
      <c r="H12" s="23" t="s">
        <v>20</v>
      </c>
      <c r="I12" s="23">
        <v>11</v>
      </c>
      <c r="J12" s="23">
        <v>2033</v>
      </c>
      <c r="K12" s="23" t="s">
        <v>80</v>
      </c>
      <c r="L12" s="23">
        <v>3004</v>
      </c>
      <c r="M12" s="24">
        <v>9542699716</v>
      </c>
      <c r="N12" s="24"/>
    </row>
    <row r="13" spans="2:14" ht="33" x14ac:dyDescent="0.2">
      <c r="B13" s="30" t="s">
        <v>65</v>
      </c>
      <c r="C13" s="4" t="s">
        <v>21</v>
      </c>
      <c r="D13" s="4" t="s">
        <v>22</v>
      </c>
      <c r="H13" s="23" t="s">
        <v>23</v>
      </c>
      <c r="I13" s="23">
        <v>12</v>
      </c>
      <c r="J13" s="23">
        <v>2034</v>
      </c>
      <c r="K13" s="23" t="s">
        <v>81</v>
      </c>
      <c r="L13" s="23">
        <v>3005</v>
      </c>
      <c r="M13" s="24">
        <v>7781469734</v>
      </c>
      <c r="N13" s="24"/>
    </row>
    <row r="14" spans="2:14" ht="25.5" x14ac:dyDescent="0.2">
      <c r="B14" s="6" t="s">
        <v>24</v>
      </c>
      <c r="C14" s="5"/>
      <c r="D14" s="5"/>
      <c r="J14" s="23">
        <v>2035</v>
      </c>
      <c r="K14" s="23" t="s">
        <v>82</v>
      </c>
      <c r="L14" s="23">
        <v>5001</v>
      </c>
      <c r="M14" s="24">
        <v>29016002</v>
      </c>
      <c r="N14" s="24"/>
    </row>
    <row r="15" spans="2:14" ht="25.5" x14ac:dyDescent="0.2">
      <c r="B15" s="6" t="s">
        <v>25</v>
      </c>
      <c r="C15" s="7"/>
      <c r="D15" s="8"/>
      <c r="J15" s="23">
        <v>2036</v>
      </c>
      <c r="K15" s="23" t="s">
        <v>83</v>
      </c>
      <c r="L15" s="23">
        <v>5002</v>
      </c>
      <c r="M15" s="24">
        <v>6661572</v>
      </c>
      <c r="N15" s="24"/>
    </row>
    <row r="16" spans="2:14" ht="25.5" x14ac:dyDescent="0.2">
      <c r="B16" s="6" t="s">
        <v>26</v>
      </c>
      <c r="C16" s="9"/>
      <c r="D16" s="9"/>
      <c r="J16" s="23">
        <v>2037</v>
      </c>
      <c r="K16" s="23" t="s">
        <v>84</v>
      </c>
      <c r="L16" s="23">
        <v>3006</v>
      </c>
      <c r="M16" s="24">
        <v>7252025842</v>
      </c>
      <c r="N16" s="24"/>
    </row>
    <row r="17" spans="2:14" x14ac:dyDescent="0.2">
      <c r="B17" s="31" t="s">
        <v>27</v>
      </c>
      <c r="J17" s="23">
        <v>2038</v>
      </c>
      <c r="K17" s="23" t="s">
        <v>49</v>
      </c>
      <c r="L17" s="23">
        <v>4008</v>
      </c>
      <c r="M17" s="24">
        <v>6572916051</v>
      </c>
      <c r="N17" s="24"/>
    </row>
    <row r="18" spans="2:14" x14ac:dyDescent="0.2">
      <c r="B18" s="32" t="s">
        <v>61</v>
      </c>
      <c r="J18" s="23">
        <v>2039</v>
      </c>
      <c r="K18" s="23" t="s">
        <v>50</v>
      </c>
      <c r="L18" s="23">
        <v>4009</v>
      </c>
      <c r="M18" s="24">
        <v>9552160663</v>
      </c>
      <c r="N18" s="24"/>
    </row>
    <row r="19" spans="2:14" x14ac:dyDescent="0.2">
      <c r="J19" s="23">
        <v>2040</v>
      </c>
      <c r="K19" s="23" t="s">
        <v>51</v>
      </c>
      <c r="L19" s="23">
        <v>4010</v>
      </c>
      <c r="M19" s="24">
        <v>8943057526</v>
      </c>
      <c r="N19" s="24"/>
    </row>
    <row r="20" spans="2:14" ht="17.25" thickBot="1" x14ac:dyDescent="0.25">
      <c r="B20" s="30" t="s">
        <v>60</v>
      </c>
      <c r="J20" s="23">
        <v>2041</v>
      </c>
      <c r="K20" s="23" t="s">
        <v>85</v>
      </c>
      <c r="L20" s="23">
        <v>2002</v>
      </c>
      <c r="M20" s="24">
        <v>9231701842</v>
      </c>
      <c r="N20" s="24"/>
    </row>
    <row r="21" spans="2:14" ht="120.75" thickBot="1" x14ac:dyDescent="0.25">
      <c r="B21" s="33" t="s">
        <v>100</v>
      </c>
      <c r="J21" s="23">
        <v>2042</v>
      </c>
      <c r="K21" s="23" t="s">
        <v>52</v>
      </c>
      <c r="L21" s="23">
        <v>2001</v>
      </c>
      <c r="M21" s="24">
        <v>9542381960</v>
      </c>
      <c r="N21" s="24"/>
    </row>
    <row r="22" spans="2:14" x14ac:dyDescent="0.2">
      <c r="J22" s="23">
        <v>2043</v>
      </c>
      <c r="K22" s="23" t="s">
        <v>86</v>
      </c>
      <c r="L22" s="23">
        <v>1001</v>
      </c>
      <c r="M22" s="24">
        <v>5262544258</v>
      </c>
      <c r="N22" s="24"/>
    </row>
    <row r="23" spans="2:14" x14ac:dyDescent="0.2">
      <c r="J23" s="23">
        <v>2044</v>
      </c>
      <c r="K23" s="23" t="s">
        <v>87</v>
      </c>
      <c r="L23" s="23">
        <v>1002</v>
      </c>
      <c r="M23" s="24">
        <v>9581370512</v>
      </c>
      <c r="N23" s="24"/>
    </row>
    <row r="24" spans="2:14" x14ac:dyDescent="0.2">
      <c r="J24" s="23">
        <v>2045</v>
      </c>
      <c r="K24" s="23" t="s">
        <v>88</v>
      </c>
      <c r="L24" s="23">
        <v>3007</v>
      </c>
      <c r="M24" s="24">
        <v>5262557278</v>
      </c>
      <c r="N24" s="24"/>
    </row>
    <row r="25" spans="2:14" x14ac:dyDescent="0.2">
      <c r="J25" s="23">
        <v>2046</v>
      </c>
      <c r="K25" s="23" t="s">
        <v>53</v>
      </c>
      <c r="L25" s="23">
        <v>4012</v>
      </c>
      <c r="M25" s="24">
        <v>7010226399</v>
      </c>
      <c r="N25" s="24"/>
    </row>
    <row r="26" spans="2:14" x14ac:dyDescent="0.2">
      <c r="J26" s="23">
        <v>2047</v>
      </c>
      <c r="K26" s="23" t="s">
        <v>54</v>
      </c>
      <c r="L26" s="23">
        <v>4011</v>
      </c>
      <c r="M26" s="24">
        <v>5252562533</v>
      </c>
      <c r="N26" s="24"/>
    </row>
    <row r="27" spans="2:14" x14ac:dyDescent="0.2">
      <c r="J27" s="23">
        <v>2048</v>
      </c>
      <c r="K27" s="23" t="s">
        <v>55</v>
      </c>
      <c r="L27" s="23">
        <v>4013</v>
      </c>
      <c r="M27" s="24">
        <v>5252560379</v>
      </c>
      <c r="N27" s="24"/>
    </row>
    <row r="28" spans="2:14" x14ac:dyDescent="0.2">
      <c r="J28" s="23">
        <v>2049</v>
      </c>
      <c r="K28" s="23" t="s">
        <v>56</v>
      </c>
      <c r="L28" s="23">
        <v>4014</v>
      </c>
      <c r="M28" s="24">
        <v>9552407922</v>
      </c>
      <c r="N28" s="24"/>
    </row>
    <row r="29" spans="2:14" x14ac:dyDescent="0.2">
      <c r="J29" s="23">
        <v>2050</v>
      </c>
      <c r="K29" s="23" t="s">
        <v>89</v>
      </c>
      <c r="L29" s="23">
        <v>5003</v>
      </c>
      <c r="M29" s="24">
        <v>28333187</v>
      </c>
      <c r="N29" s="24"/>
    </row>
    <row r="30" spans="2:14" x14ac:dyDescent="0.2">
      <c r="K30" s="23" t="s">
        <v>57</v>
      </c>
      <c r="L30" s="23">
        <v>4015</v>
      </c>
      <c r="M30" s="24">
        <v>9680951169</v>
      </c>
      <c r="N30" s="24"/>
    </row>
    <row r="31" spans="2:14" x14ac:dyDescent="0.2">
      <c r="K31" s="23" t="s">
        <v>90</v>
      </c>
      <c r="L31" s="23">
        <v>3008</v>
      </c>
      <c r="M31" s="24">
        <v>9512109615</v>
      </c>
      <c r="N31" s="24"/>
    </row>
    <row r="32" spans="2:14" x14ac:dyDescent="0.2">
      <c r="K32" s="23" t="s">
        <v>91</v>
      </c>
      <c r="L32" s="23">
        <v>5004</v>
      </c>
      <c r="M32" s="24">
        <v>171063446</v>
      </c>
      <c r="N32" s="24"/>
    </row>
    <row r="33" spans="11:14" x14ac:dyDescent="0.2">
      <c r="K33" s="23" t="s">
        <v>92</v>
      </c>
      <c r="L33" s="23">
        <v>3009</v>
      </c>
      <c r="M33" s="24">
        <v>5291628093</v>
      </c>
      <c r="N33" s="24"/>
    </row>
  </sheetData>
  <sheetProtection algorithmName="SHA-512" hashValue="ghfxa2UXWy0/IVVmCW4i5QvSieFg2LE9Dc/tP83sN2mh4njw0NRukwJjJZ4T1j6AT0WnMCp+thxRJt+jWe62RQ==" saltValue="qAfJyiYEZzL7OjuxTA2svA==" spinCount="100000" sheet="1"/>
  <conditionalFormatting sqref="C8:C10">
    <cfRule type="notContainsBlanks" priority="2">
      <formula>LEN(TRIM(C8))&gt;0</formula>
    </cfRule>
  </conditionalFormatting>
  <conditionalFormatting sqref="C8:C10 C6 C14:D16">
    <cfRule type="containsBlanks" dxfId="0" priority="3">
      <formula>LEN(TRIM(C6))=0</formula>
    </cfRule>
  </conditionalFormatting>
  <dataValidations count="4">
    <dataValidation type="list" allowBlank="1" showInputMessage="1" showErrorMessage="1" errorTitle="Niedozwolona wartość" error="Wybierz wartość z listy rozwijalnej" sqref="C8">
      <formula1>$G$2:$G$3</formula1>
    </dataValidation>
    <dataValidation type="list" allowBlank="1" showInputMessage="1" showErrorMessage="1" errorTitle="Niedozwolona wartość" error="Wybierz wartość z listy rozwijalnej" sqref="C9">
      <formula1>$H$2:$H$13</formula1>
    </dataValidation>
    <dataValidation type="list" allowBlank="1" showInputMessage="1" showErrorMessage="1" errorTitle="Niedozwolona wartość" error="Wybierz wartość z listy rozwijalnej" sqref="C10">
      <formula1>$J$2:$J$28</formula1>
    </dataValidation>
    <dataValidation type="list" allowBlank="1" showInputMessage="1" showErrorMessage="1" errorTitle="Niedozwolona wartość" error="Wybierz wartość z listy rozwijalnej" sqref="C6">
      <formula1>$K$2:$K$33</formula1>
    </dataValidation>
  </dataValidations>
  <pageMargins left="0.7" right="0.7" top="0.75" bottom="0.75" header="0.3" footer="0.3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7"/>
  <sheetViews>
    <sheetView zoomScale="140" zoomScaleNormal="140" zoomScaleSheetLayoutView="110" workbookViewId="0">
      <selection activeCell="Q7" sqref="Q7"/>
    </sheetView>
  </sheetViews>
  <sheetFormatPr defaultRowHeight="12.75" outlineLevelRow="1" outlineLevelCol="1" x14ac:dyDescent="0.2"/>
  <cols>
    <col min="1" max="1" width="3.5703125" style="21" customWidth="1"/>
    <col min="2" max="2" width="8.140625" style="34" hidden="1" customWidth="1" outlineLevel="1"/>
    <col min="3" max="3" width="8" style="34" hidden="1" customWidth="1" outlineLevel="1"/>
    <col min="4" max="4" width="11.28515625" style="34" hidden="1" customWidth="1" outlineLevel="1"/>
    <col min="5" max="5" width="49.140625" style="34" customWidth="1" collapsed="1"/>
    <col min="6" max="6" width="29" style="34" customWidth="1"/>
    <col min="7" max="7" width="6.140625" style="34" hidden="1" customWidth="1" outlineLevel="1"/>
    <col min="8" max="8" width="8.42578125" style="34" customWidth="1" collapsed="1"/>
    <col min="9" max="9" width="8.28515625" style="34" customWidth="1"/>
    <col min="10" max="15" width="11.5703125" style="34" hidden="1" customWidth="1" outlineLevel="1"/>
    <col min="16" max="16" width="16.42578125" style="21" customWidth="1" collapsed="1"/>
    <col min="17" max="18" width="16.42578125" style="21" customWidth="1"/>
    <col min="19" max="19" width="9.85546875" style="21" customWidth="1"/>
    <col min="20" max="16384" width="9.140625" style="21"/>
  </cols>
  <sheetData>
    <row r="2" spans="2:19" ht="33.950000000000003" customHeight="1" x14ac:dyDescent="0.2">
      <c r="E2" s="19" t="s">
        <v>99</v>
      </c>
      <c r="F2" s="19"/>
      <c r="P2" s="35" t="str">
        <f>IF(AND(Q7&gt;0,P7=""),"uzupełnij pole 'liczba pasażerów'","")</f>
        <v/>
      </c>
      <c r="Q2" s="35" t="str">
        <f>IF(AND(P7&gt;0,Q7=""),"uzupełnij pole 'praca przewozowa'","")</f>
        <v/>
      </c>
      <c r="R2" s="35" t="str">
        <f>IF(AND(OR(P7&gt;0,Q7&gt;0),R7=""),"uzupełnij pole 'praca eksploatacyjna'","")</f>
        <v/>
      </c>
    </row>
    <row r="3" spans="2:19" ht="33.950000000000003" customHeight="1" x14ac:dyDescent="0.2">
      <c r="E3" s="36"/>
      <c r="P3" s="35"/>
      <c r="Q3" s="35" t="str">
        <f>IF(P7&gt;Q7,"'praca przewozowa' nie może być mniejsza niż 'liczba pasażerów''","")</f>
        <v/>
      </c>
      <c r="R3" s="35"/>
    </row>
    <row r="4" spans="2:19" ht="21.75" customHeight="1" x14ac:dyDescent="0.2">
      <c r="B4" s="37"/>
      <c r="C4" s="37"/>
      <c r="D4" s="37"/>
      <c r="E4" s="37" t="s">
        <v>7</v>
      </c>
      <c r="F4" s="37" t="s">
        <v>42</v>
      </c>
      <c r="G4" s="37"/>
      <c r="H4" s="37" t="s">
        <v>43</v>
      </c>
      <c r="I4" s="37" t="s">
        <v>31</v>
      </c>
      <c r="J4" s="37"/>
      <c r="K4" s="37"/>
      <c r="L4" s="37"/>
      <c r="M4" s="37"/>
      <c r="N4" s="37"/>
      <c r="O4" s="37"/>
      <c r="P4" s="37" t="s">
        <v>93</v>
      </c>
      <c r="Q4" s="37" t="s">
        <v>94</v>
      </c>
      <c r="R4" s="37" t="s">
        <v>28</v>
      </c>
      <c r="S4" s="38" t="s">
        <v>62</v>
      </c>
    </row>
    <row r="5" spans="2:19" s="39" customFormat="1" ht="10.5" customHeight="1" x14ac:dyDescent="0.2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 t="s">
        <v>95</v>
      </c>
      <c r="Q5" s="37" t="s">
        <v>96</v>
      </c>
      <c r="R5" s="37" t="s">
        <v>29</v>
      </c>
      <c r="S5" s="38" t="s">
        <v>63</v>
      </c>
    </row>
    <row r="6" spans="2:19" ht="22.5" hidden="1" outlineLevel="1" x14ac:dyDescent="0.2">
      <c r="B6" s="40" t="s">
        <v>64</v>
      </c>
      <c r="C6" s="40" t="s">
        <v>34</v>
      </c>
      <c r="D6" s="40" t="s">
        <v>10</v>
      </c>
      <c r="E6" s="40" t="s">
        <v>35</v>
      </c>
      <c r="F6" s="40" t="s">
        <v>30</v>
      </c>
      <c r="G6" s="40" t="s">
        <v>32</v>
      </c>
      <c r="H6" s="40" t="s">
        <v>33</v>
      </c>
      <c r="I6" s="40" t="s">
        <v>31</v>
      </c>
      <c r="J6" s="40" t="s">
        <v>67</v>
      </c>
      <c r="K6" s="40" t="s">
        <v>68</v>
      </c>
      <c r="L6" s="40" t="s">
        <v>69</v>
      </c>
      <c r="M6" s="40" t="s">
        <v>70</v>
      </c>
      <c r="N6" s="40" t="s">
        <v>71</v>
      </c>
      <c r="O6" s="40" t="s">
        <v>72</v>
      </c>
      <c r="P6" s="40" t="s">
        <v>98</v>
      </c>
      <c r="Q6" s="40" t="s">
        <v>97</v>
      </c>
      <c r="R6" s="40" t="s">
        <v>73</v>
      </c>
      <c r="S6" s="40" t="s">
        <v>101</v>
      </c>
    </row>
    <row r="7" spans="2:19" ht="30.75" customHeight="1" collapsed="1" x14ac:dyDescent="0.2">
      <c r="B7" s="18" t="s">
        <v>66</v>
      </c>
      <c r="C7" s="10" t="e">
        <f>VLOOKUP(E7,metryka!$K$2:$M$200,2,0)</f>
        <v>#N/A</v>
      </c>
      <c r="D7" s="11" t="e">
        <f>VLOOKUP(E7,metryka!$K$2:$M$200,3,0)</f>
        <v>#N/A</v>
      </c>
      <c r="E7" s="12" t="str">
        <f>IF(metryka!C6="","uzupełnij w arkuszu 'metryka'",metryka!C6)</f>
        <v>uzupełnij w arkuszu 'metryka'</v>
      </c>
      <c r="F7" s="12" t="str">
        <f>IF(metryka!C8="","uzupełnij w arkuszu 'metryka'",metryka!C8)</f>
        <v>uzupełnij w arkuszu 'metryka'</v>
      </c>
      <c r="G7" s="16" t="e">
        <f>VLOOKUP(H7,metryka!$H$2:$I$13,2,0)</f>
        <v>#N/A</v>
      </c>
      <c r="H7" s="12" t="str">
        <f>IF(metryka!C9="","uzupełnij w arkuszu 'metryka'",metryka!C9)</f>
        <v>uzupełnij w arkuszu 'metryka'</v>
      </c>
      <c r="I7" s="16" t="str">
        <f>IF(metryka!C10="","uzupełnij w arkuszu 'metryka'",metryka!C10)</f>
        <v>uzupełnij w arkuszu 'metryka'</v>
      </c>
      <c r="J7" s="16">
        <f>metryka!C14</f>
        <v>0</v>
      </c>
      <c r="K7" s="17">
        <f>metryka!C15</f>
        <v>0</v>
      </c>
      <c r="L7" s="16">
        <f>metryka!C16</f>
        <v>0</v>
      </c>
      <c r="M7" s="16">
        <f>metryka!D14</f>
        <v>0</v>
      </c>
      <c r="N7" s="17">
        <f>metryka!D15</f>
        <v>0</v>
      </c>
      <c r="O7" s="16">
        <f>metryka!D16</f>
        <v>0</v>
      </c>
      <c r="P7" s="13"/>
      <c r="Q7" s="13"/>
      <c r="R7" s="14"/>
      <c r="S7" s="41" t="e">
        <f>Q7/P7</f>
        <v>#DIV/0!</v>
      </c>
    </row>
  </sheetData>
  <sheetProtection algorithmName="SHA-512" hashValue="Jwzbf6hZKq9D2DFXcoMw0XOBzp2NsV2IcxVSwcE/ovq5BGF0BBSlnzPZDckhjoU5IIcwLnC2a6ndzukAjfQ9YQ==" saltValue="MUefQ2cH8rZ2/YsjMCCURw==" spinCount="100000" sheet="1" objects="1" scenarios="1"/>
  <pageMargins left="0.7" right="0.7" top="0.75" bottom="0.75" header="0.3" footer="0.3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5"/>
  <sheetViews>
    <sheetView workbookViewId="0">
      <selection activeCell="B6" sqref="B6"/>
    </sheetView>
  </sheetViews>
  <sheetFormatPr defaultRowHeight="12.75" x14ac:dyDescent="0.2"/>
  <cols>
    <col min="1" max="1" width="4.5703125" style="1" customWidth="1"/>
    <col min="2" max="2" width="37.42578125" style="15" bestFit="1" customWidth="1"/>
    <col min="3" max="3" width="46.7109375" style="15" bestFit="1" customWidth="1"/>
    <col min="4" max="16384" width="9.140625" style="1"/>
  </cols>
  <sheetData>
    <row r="2" spans="2:3" x14ac:dyDescent="0.2">
      <c r="B2" s="15" t="s">
        <v>36</v>
      </c>
      <c r="C2" s="15" t="s">
        <v>37</v>
      </c>
    </row>
    <row r="3" spans="2:3" x14ac:dyDescent="0.2">
      <c r="B3" s="15" t="s">
        <v>38</v>
      </c>
      <c r="C3" s="15" t="s">
        <v>39</v>
      </c>
    </row>
    <row r="4" spans="2:3" x14ac:dyDescent="0.2">
      <c r="B4" s="15" t="s">
        <v>40</v>
      </c>
      <c r="C4" s="15" t="s">
        <v>41</v>
      </c>
    </row>
    <row r="5" spans="2:3" x14ac:dyDescent="0.2">
      <c r="B5" s="15" t="s">
        <v>58</v>
      </c>
      <c r="C5" s="15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metryka</vt:lpstr>
      <vt:lpstr>sprawozdanie P_PAS</vt:lpstr>
      <vt:lpstr>notes</vt:lpstr>
      <vt:lpstr>metryka!Obszar_wydruku</vt:lpstr>
      <vt:lpstr>'sprawozdanie P_PAS'!Obszar_wydruku</vt:lpstr>
    </vt:vector>
  </TitlesOfParts>
  <Company>Urzad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Drygiel</dc:creator>
  <cp:lastModifiedBy>Marek Drygiel</cp:lastModifiedBy>
  <dcterms:created xsi:type="dcterms:W3CDTF">2024-01-17T11:47:30Z</dcterms:created>
  <dcterms:modified xsi:type="dcterms:W3CDTF">2024-02-01T12:02:14Z</dcterms:modified>
</cp:coreProperties>
</file>